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175" windowHeight="11535" tabRatio="500" activeTab="0"/>
  </bookViews>
  <sheets>
    <sheet name="ORÇAMENTARIA GERAL" sheetId="1" r:id="rId1"/>
    <sheet name="CRONOGRAMA" sheetId="2" r:id="rId2"/>
    <sheet name="BDI TCU 2622 - EDIF"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SINGLE" hidden="1">#NAME?</definedName>
    <definedName name="_xlfn_AVERAGEIF">NA()</definedName>
    <definedName name="_xlnm.Print_Area" localSheetId="2">'BDI TCU 2622 - EDIF'!$B$1:$J$47</definedName>
    <definedName name="_xlnm.Print_Area" localSheetId="1">'CRONOGRAMA'!$A$1:$L$50</definedName>
    <definedName name="_xlnm.Print_Area" localSheetId="0">'ORÇAMENTARIA GERAL'!$A$1:$H$243</definedName>
    <definedName name="Aut_original">'[1]PROJETO'!#REF!</definedName>
    <definedName name="Aut_resumo">'[2]RESUMO_AUT1'!#REF!</definedName>
    <definedName name="CONS">#REF!</definedName>
    <definedName name="CONSUMO">'[3]QuQuant'!#REF!</definedName>
    <definedName name="Descricao">#REF!</definedName>
    <definedName name="DESONERACAO">IF(OR(Import_Desoneracao="DESONERADO",Import_Desoneracao="SIM"),"SIM","NÃO")</definedName>
    <definedName name="DIMPAV">#REF!</definedName>
    <definedName name="Excel_BuiltIn__FilterDatabase" localSheetId="0">'ORÇAMENTARIA GERAL'!$B$1:$B$245</definedName>
    <definedName name="Excel_BuiltIn_Database">#REF!</definedName>
    <definedName name="Excel_BuiltIn_Print_Area" localSheetId="2">'BDI TCU 2622 - EDIF'!$B$1:$J$41</definedName>
    <definedName name="Excel_BuiltIn_Print_Area" localSheetId="1">'CRONOGRAMA'!$A$1:$L$50</definedName>
    <definedName name="Excel_BuiltIn_Print_Area" localSheetId="0">'ORÇAMENTARIA GERAL'!$A$1:$H$243</definedName>
    <definedName name="Excel_BuiltIn_Print_Titles" localSheetId="0">('ORÇAMENTARIA GERAL'!$A:$H,'ORÇAMENTARIA GERAL'!$1:$11)</definedName>
    <definedName name="Import_Desoneracao">OFFSET('[4]DADOS'!$G$18,0,-1)</definedName>
    <definedName name="ISS">NA()</definedName>
    <definedName name="k">#REF!</definedName>
    <definedName name="Meu">#REF!</definedName>
    <definedName name="ORÇAMENTO_BancoRef">'ORÇAMENTARIA GERAL'!$F$8</definedName>
    <definedName name="Print">'[5]QuQuant'!#REF!</definedName>
    <definedName name="Print_Area_MI">'[6]qorcamentodnerL1'!#REF!</definedName>
    <definedName name="REFERENCIA_Descricao">IF(ISNUMBER('ORÇAMENTARIA GERAL'!$AC1),OFFSET(INDIRECT(ORÇAMENTO_BancoRef),'ORÇAMENTARIA GERAL'!$AC1-1,3,1),'ORÇAMENTARIA GERAL'!$AC1)</definedName>
    <definedName name="REFERENCIA_Desonerado">IF(ISNUMBER('ORÇAMENTARIA GERAL'!$AC1),VALUE(OFFSET(INDIRECT(ORÇAMENTO_BancoRef),'ORÇAMENTARIA GERAL'!$AC1-1,5,1)),0)</definedName>
    <definedName name="REFERENCIA_NaoDesonerado">IF(ISNUMBER('ORÇAMENTARIA GERAL'!$AC1),VALUE(OFFSET(INDIRECT(ORÇAMENTO_BancoRef),'ORÇAMENTARIA GERAL'!$AC1-1,6,1)),0)</definedName>
    <definedName name="REFERENCIA_Unidade">IF(ISNUMBER('ORÇAMENTARIA GERAL'!$AC1),OFFSET(INDIRECT(ORÇAMENTO_BancoRef),'ORÇAMENTARIA GERAL'!$AC1-1,4,1),"-")</definedName>
    <definedName name="_xlnm.Print_Titles" localSheetId="0">('ORÇAMENTARIA GERAL'!$A:$H,'ORÇAMENTARIA GERAL'!$1:$11)</definedName>
    <definedName name="UniformeMensageiro">#REF!</definedName>
    <definedName name="UniformeMensageiros">#REF!</definedName>
    <definedName name="UniformeRecepcionista">#REF!</definedName>
  </definedNames>
  <calcPr fullCalcOnLoad="1"/>
</workbook>
</file>

<file path=xl/sharedStrings.xml><?xml version="1.0" encoding="utf-8"?>
<sst xmlns="http://schemas.openxmlformats.org/spreadsheetml/2006/main" count="914" uniqueCount="675">
  <si>
    <t>PLANILHA DE CUSTOS</t>
  </si>
  <si>
    <t>CONTRATANTE: PREFEITURA MUNICIPAL DE LAGOA SANTA</t>
  </si>
  <si>
    <t>FORMA DE EXECUÇÃO:  (    ) DIRETA  ( X )INDIRETA</t>
  </si>
  <si>
    <t>PRAZO DE EXECUÇÃO: 08 MESES</t>
  </si>
  <si>
    <t>BDI:</t>
  </si>
  <si>
    <t>ITEM</t>
  </si>
  <si>
    <t>CÓDIGO</t>
  </si>
  <si>
    <t>DESCRIÇÃO</t>
  </si>
  <si>
    <t>UNIDADE</t>
  </si>
  <si>
    <t>QUANTIDADE</t>
  </si>
  <si>
    <t>PREÇO UNITÁRIO S/ BDI</t>
  </si>
  <si>
    <t>PREÇO UNITÁRIO C/ BDI</t>
  </si>
  <si>
    <t>PREÇO TOTAL</t>
  </si>
  <si>
    <t>SERVIÇOS PRELIMINARES</t>
  </si>
  <si>
    <t>1.1</t>
  </si>
  <si>
    <t>1.2</t>
  </si>
  <si>
    <t>ED-28427</t>
  </si>
  <si>
    <t>FORNECIMENTO E COLOCAÇÃO DE PLACA DE OBRA EM CHAPA GALVANIZADA #26, ESP. 0,45MM, DIMENSÃO (3X1,5)M, PLOTADA COM ADESIVO VINÍLICO, AFIXADA COM REBITES 4,8X40MM, EM ESTRUTURA METÁLICA DE METALON 20X20MM, ESP. 1,25MM, INCLUSIVE SUPORTE EM EUCALIPTO AUTOCLAVADO PINTADO COM TINTA PVA DUAS (2) DEMÃOS</t>
  </si>
  <si>
    <t>1.3</t>
  </si>
  <si>
    <t>ED-50148</t>
  </si>
  <si>
    <t>BARRACÃO DE OBRA PARA ESCRITÓRIO DA EMPREITEIRA TIPO-I, ÁREA INTERNA 18,15M2, EM CHAPA DE COMPENSADO RESINADO, INCLUSIVE MOBILIÁRIO (OBRA DE PEQUENO A MÉDIO PORTE, EFETIVO ATÉ 60 HOMENS) - PADRÃO DER-MG</t>
  </si>
  <si>
    <t>1.4</t>
  </si>
  <si>
    <t>ED-50126</t>
  </si>
  <si>
    <t>BARRACÃO DE OBRA PARA VESTIÁRIO TIPO-I, ÁREA INTERNA 25,41M2, EM CHAPA DE COMPENSADO RESINADO, INCLUSIVE MOBILIÁRIO (OBRA DE PEQUENO PORTE, EFETIVO ATÉ 30 HOMENS), PADRÃO DER-MG</t>
  </si>
  <si>
    <t>1.5</t>
  </si>
  <si>
    <t>ED-50128</t>
  </si>
  <si>
    <t>BARRACÃO DE OBRA PARA DEPÓSITO E FERRAMENTARIA TIPO-I, ÁREA INTERNA 14,52M2, EM CHAPA DE COMPENSADO RESINADO, INCLUSIVE MOBILIÁRIO (OBRA DE PEQUENO PORTE, EFETIVO ATÉ 30 HOMENS), PADRÃO DER-MG</t>
  </si>
  <si>
    <t>1.6</t>
  </si>
  <si>
    <t>ED-50159</t>
  </si>
  <si>
    <t>TAPUME FIXO DE PROTEÇÃO PARA FECHAMENTO DE OBRA EM CHAPA DE COMPENSADO, ESP. 12MM, COM MÓDULO NA DIMENSÃO DE (110X220)CM, INCLUSIVE PINTURA LÁTEX (PVA) COM DUAS (2) DEMÃOS, EXCLUSIVE ABERTURA PARA PORTÃO</t>
  </si>
  <si>
    <t>1.7</t>
  </si>
  <si>
    <t>ED-17989</t>
  </si>
  <si>
    <t>LOCAÇÃO DE OBRA COM GABARITO DE TÁBUAS CORRIDAS PONTALETADAS A CADA 2,00M, REAPROVEITAMENTO (2X), INCLUSIVE ACOMPANHAMENTO DE EQUIPE TOPOGRÁFICA PARA MARCAÇÃO DE PONTO TOPOGRÁFICO</t>
  </si>
  <si>
    <t>ED-50151</t>
  </si>
  <si>
    <t>LIGAÇÃO PROVISÓRIA COM ENTRADA DE ENERGIA AÉREA, PADRÃO CEMIG, CARGA INSTALADA DE 15,1KVA ATÉ 30KVA, TRIFÁSICO, COM SAÍDA SUBTERRÂNEA, INCLUSIVE POSTE, CAIXA PARA MEDIDOR, DISJUNTOR, BARRAMENTO, ATERRAMENTO E ACESSÓRIOS</t>
  </si>
  <si>
    <t>ED-50150</t>
  </si>
  <si>
    <t>LIGAÇÃO DE ÁGUA PROVISÓRIA PARA CANTEIRO,  INCLUSIVE HIDRÔMETRO E CAVALETE PARA MEDIÇÃO DE ÁGUA - ENTRADA PRINCIPAL, EM AÇO GALVANIZADO DN 20MM (1/2") - PADRÃO CONCESSIONÁRIA</t>
  </si>
  <si>
    <t>ADMINISTRAÇÃO LOCAL</t>
  </si>
  <si>
    <t>3.1</t>
  </si>
  <si>
    <t>ED-21776</t>
  </si>
  <si>
    <t>ENCARREGADO GERAL DE OBRAS COM ENCARGOS COMPLEMENTARES</t>
  </si>
  <si>
    <t>mês</t>
  </si>
  <si>
    <t>3.2</t>
  </si>
  <si>
    <t>3.3</t>
  </si>
  <si>
    <t>ED-21780</t>
  </si>
  <si>
    <t>VIGIA NOTURNO COM ENCARGOS COMPLEMENTARES</t>
  </si>
  <si>
    <t>FUNDAÇÃO</t>
  </si>
  <si>
    <t>4.1</t>
  </si>
  <si>
    <t>4.2</t>
  </si>
  <si>
    <t>M</t>
  </si>
  <si>
    <t>4.3</t>
  </si>
  <si>
    <t>m3</t>
  </si>
  <si>
    <t>4.4</t>
  </si>
  <si>
    <t>ED-48298</t>
  </si>
  <si>
    <t>CORTE, DOBRA E MONTAGEM DE AÇO CA-50/60, INCLUSIVE ESPAÇADOR</t>
  </si>
  <si>
    <t>Kg</t>
  </si>
  <si>
    <t>4.5</t>
  </si>
  <si>
    <t>ED-51107</t>
  </si>
  <si>
    <t>ESCAVAÇÃO MANUAL DE VALA COM PROFUNDIDADE MENOR OU IGUAL A 1,5M, INCLUSIVE DESCARGA LATERAL</t>
  </si>
  <si>
    <t>4.6</t>
  </si>
  <si>
    <t>ED-51094</t>
  </si>
  <si>
    <t>APILOAMENTO MECANIZADO EM FUNDO DE VALA COM PLACA VIBRATÓRIA, EXCLUSIVE ESCAVAÇÃO</t>
  </si>
  <si>
    <t>4.7</t>
  </si>
  <si>
    <t>ED-49812</t>
  </si>
  <si>
    <t xml:space="preserve">LASTRO DE CONCRETO MAGRO, INCLUSIVE TRANSPORTE, LANÇAMENTO E ADENSAMENTO </t>
  </si>
  <si>
    <t>4.8</t>
  </si>
  <si>
    <t>ED-49643</t>
  </si>
  <si>
    <t>FÔRMA E DESFORMA DE TÁBUA E SARRAFO, REAPROVEITAMENTO (3X), EXCLUSIVE ESCORAMENTO</t>
  </si>
  <si>
    <t>4.9</t>
  </si>
  <si>
    <t>ED-50174</t>
  </si>
  <si>
    <t>PINTURA COM EMULSÃO ASFÁLTICA, DUAS (2) DEMÃOS</t>
  </si>
  <si>
    <t>4.10</t>
  </si>
  <si>
    <t>ED-49546</t>
  </si>
  <si>
    <t>ENSAIO DE RESISTENCIA A COMPRESSAO SIMPLES - CONCRETO</t>
  </si>
  <si>
    <t>SUPERESTRUTURA</t>
  </si>
  <si>
    <t>5.1</t>
  </si>
  <si>
    <t>5.2</t>
  </si>
  <si>
    <t>5.3</t>
  </si>
  <si>
    <t>5.5</t>
  </si>
  <si>
    <t>ED-19634</t>
  </si>
  <si>
    <t>ESCORAMENTO METÁLICO PARA LAJE E VIGA EM CONCRETO ARMADO, TIPO "B", ALTURA DE (311 ATÉ 450)CM, INCLUSIVE DESCARGA, MONTAGEM, DESMONTAGEM E CARGA</t>
  </si>
  <si>
    <t>m2xmês</t>
  </si>
  <si>
    <t>ED-50168</t>
  </si>
  <si>
    <t>IMPERMEABILIZAÇÃO COM MANTA ASFÁLTICA PRÉ-FABRICADA, E = 4 MM</t>
  </si>
  <si>
    <t>ED-13286</t>
  </si>
  <si>
    <t>CAMADA DE REGULARIZAÇÃO COM ARGAMASSA, TRAÇO 1:3 (CIMENTO E AREIA), ESP. 15MM, APLICAÇÃO MANUAL, PREPARO MECÂNICO</t>
  </si>
  <si>
    <t>ALVENARIAS E DIVISÕES</t>
  </si>
  <si>
    <t>6.1</t>
  </si>
  <si>
    <t>6.2</t>
  </si>
  <si>
    <t>ED-48232</t>
  </si>
  <si>
    <t>ALVENARIA DE VEDAÇÃO COM TIJOLO CERÂMICO FURADO, ESP. 14CM, PARA REVESTIMENTO, INCLUSIVE ARGAMASSA PARA ASSENTAMENTO</t>
  </si>
  <si>
    <t>6.3</t>
  </si>
  <si>
    <t>6.4</t>
  </si>
  <si>
    <t>ED-48536</t>
  </si>
  <si>
    <t>DIVISÓRIA EM PAINEL REMOVÍVEL, NÚCLEO COMPENSADO NAVAL - P. AÇO TIPO C</t>
  </si>
  <si>
    <t>6.5</t>
  </si>
  <si>
    <t>ED-48533</t>
  </si>
  <si>
    <t>DIVISÓRIA EM GRANITO CINZA ANDORINHA E = 3 CM, INCLUSIVE FERRAGENS EM LATÃO CROMADO</t>
  </si>
  <si>
    <t>COBERTURA</t>
  </si>
  <si>
    <t>7.1</t>
  </si>
  <si>
    <t>M2</t>
  </si>
  <si>
    <t>7.2</t>
  </si>
  <si>
    <t>ED-48429</t>
  </si>
  <si>
    <t>COBERTURA EM TELHA METÁLICA GALVANIZADA TRAPEZOIDAL, TIPO DUPLA TERMOACÚSTICA COM DUAS FACES TRAPEZOIDAIS, ESP. 0,43MM, PREENCHIMENTO EM POLIESTIRENO EXPANDIDO/ISOPOR COM ESP. 30MM, ACABAMENTO NATURAL, INCLUSIVE ACESSÓRIOS PARA FIXAÇÃO, FORNECIMENTO E INSTALAÇÃO</t>
  </si>
  <si>
    <t>7.3</t>
  </si>
  <si>
    <t>ED-50678</t>
  </si>
  <si>
    <t>RUFO E CONTRARRUFO EM CHAPA GALVANIZADA, ESP. 0,65MM (GSG-24), COM DESENVOLVIMENTO DE 33CM, INCLUSIVE IÇAMENTO MANUAL VERTICAL</t>
  </si>
  <si>
    <t>7.4</t>
  </si>
  <si>
    <t>ED-50667</t>
  </si>
  <si>
    <t>CHAPIM EM CHAPA GALVANIZADA, COM PINGADEIRA, ESP. 0,65MM (GSG-24), COM DESENVOLVIMENTO DE 35CM, INCLUSIVE IÇAMENTO MANUAL VERTICAL</t>
  </si>
  <si>
    <t>ESQUADRIAS</t>
  </si>
  <si>
    <t>8.1</t>
  </si>
  <si>
    <t>8.2</t>
  </si>
  <si>
    <t>ED-50983</t>
  </si>
  <si>
    <t>PORTÃO DE GRADE COLOCADO COM CADEADO</t>
  </si>
  <si>
    <t>8.3</t>
  </si>
  <si>
    <t>ED-50924</t>
  </si>
  <si>
    <t>ALÇAPÃO 80 X 80 CM COM COM QUADRO DE CANTONEIRA METÁLICA 1"X 1/8", TAMPA EM CANTONEIRA 7/8"X 1/8" E CHAPA METÁLICA ENRIJECIDA POR PERFIL "T</t>
  </si>
  <si>
    <t>8.4</t>
  </si>
  <si>
    <t>8.5</t>
  </si>
  <si>
    <t>PORTA EM MADEIRA DE LEI REVESTIDA EM LAMINADO MELAMÍNICO, COM MARCO EM ALUMÍNIO ANODIZADO NATURAL, TARJETA LIVRE/OCUPADO E DOBRADIÇAS - 60 X 165 CM</t>
  </si>
  <si>
    <t>8.6</t>
  </si>
  <si>
    <t>ED-49605</t>
  </si>
  <si>
    <t>PORTA EM MADEIRA DE LEI ESPECIAL COMPLETA 80 X 210 CM, COM REVESTIMENTO EM LAMINADO MELAMÍNICO NAS DUAS FACES, INCLUSIVE FERRAGENS E MAÇANETA TIPO ALAVANCA</t>
  </si>
  <si>
    <t>8.7</t>
  </si>
  <si>
    <t>8.8</t>
  </si>
  <si>
    <t>PORTA DE MADEIRA COMPENSADA LISA PARA PINTURA, 120X210X3,5CM, 2 FOLHAS, INCLUSO ADUELA 2A, ALIZAR 2A E DOBRADIÇAS. AF_12/2019</t>
  </si>
  <si>
    <t>8.9</t>
  </si>
  <si>
    <t>PORTA EM ALUMÍNIO DE ABRIR TIPO VENEZIANA COM GUARNIÇÃO, FIXAÇÃO COM PARAFUSOS - FORNECIMENTO E INSTALAÇÃO. AF_12/2019</t>
  </si>
  <si>
    <t>8.10</t>
  </si>
  <si>
    <t>BARRA DE APOIO EM "L", EM ACO INOX POLIDO 80 X 80 CM, FIXADA NA PAREDE - FORNECIMENTO E INSTALACAO. AF_01/2020</t>
  </si>
  <si>
    <t>8.11</t>
  </si>
  <si>
    <t>REVESTIMENTOS</t>
  </si>
  <si>
    <t>9.1</t>
  </si>
  <si>
    <t>REVESTIMENTOS DE PAREDE</t>
  </si>
  <si>
    <t>9.1.1</t>
  </si>
  <si>
    <t>ED-50727</t>
  </si>
  <si>
    <t>CHAPISCO COM ARGAMASSA, TRAÇO 1:3 (CIMENTO E AREIA), ESP. 5MM, APLICADO EM ALVENARIA/ESTRUTURA DE CONCRETO COM COLHER, PREPARO MECÂNICO</t>
  </si>
  <si>
    <t>9.1.2</t>
  </si>
  <si>
    <t>ED-50732</t>
  </si>
  <si>
    <t>EMBOÇO COM ARGAMASSA, TRAÇO 1:6 (CIMENTO E AREIA), ESP. 20MM, APLICAÇÃO MANUAL, PREPARO MECÂNICO</t>
  </si>
  <si>
    <t>9.1.3</t>
  </si>
  <si>
    <t>9.1.4</t>
  </si>
  <si>
    <t>ED-50717</t>
  </si>
  <si>
    <t>REVESTIMENTO COM AZULEJO BRANCO (20X20CM), JUNTA A PRUMO, ASSENTAMENTO COM ARGAMASSA INDUSTRIALIZADA, INCLUSIVE REJUNTAMENTO</t>
  </si>
  <si>
    <t>9.1.5</t>
  </si>
  <si>
    <t>9.2</t>
  </si>
  <si>
    <t>REVESTIMENTOS DE TETO</t>
  </si>
  <si>
    <t>9.2.1</t>
  </si>
  <si>
    <t>ED-9066</t>
  </si>
  <si>
    <t>REVESTIMENTO DE GESSO EM TETO, ESP. 5MM, APLICAÇÃO MANUAL (SARRAFAEADO)</t>
  </si>
  <si>
    <t>PISOS E RODAPÉ</t>
  </si>
  <si>
    <t>10.1</t>
  </si>
  <si>
    <t>10.2</t>
  </si>
  <si>
    <t>10.3</t>
  </si>
  <si>
    <t>ED-50779</t>
  </si>
  <si>
    <t>RODAPÉ COM REVESTIMENTO EM MÁRMORE BRANCO, ESP. 2CM, ALTURA 7CM, ASSENTAMENTO COM ARGAMASSA INDUSTRIALIZADA, INCLUSIVE REJUNTAMENTO</t>
  </si>
  <si>
    <t>10.4</t>
  </si>
  <si>
    <t>ED-50543</t>
  </si>
  <si>
    <t>REVESTIMENTO COM CERÂMICA APLICADO EM PISO, ACABAMENTO ESMALTADO, AMBIENTE EXTERNO (ANTIDERRAPANTE), PADRÃO EXTRA, DIMENSÃO DA PEÇA ATÉ 2025 CM2, PEI V, ASSENTAMENTO COM ARGAMASSA INDUSTRIALIZADA, INCLUSIVE REJUNTAMENTO</t>
  </si>
  <si>
    <t>10.5</t>
  </si>
  <si>
    <t>ED-51144</t>
  </si>
  <si>
    <t>PASSEIOS DE CONCRETO E = 8 CM, FCK = 15 MPA PADRÃO PREFEITURA</t>
  </si>
  <si>
    <t>ED-51005</t>
  </si>
  <si>
    <t>SOLEIRA DE MÁRMORE BRANCO E = 3 CM</t>
  </si>
  <si>
    <t>PINTURA</t>
  </si>
  <si>
    <t>11.1</t>
  </si>
  <si>
    <t>ED-50453</t>
  </si>
  <si>
    <t>PINTURA ACRÍLICA EM PAREDE, TRÊS (3) DEMÃOS, EXCLUSIVE SELADOR ACRÍLICO E MASSA ACRÍLICA/CORRIDA (PVA)</t>
  </si>
  <si>
    <t>11.2</t>
  </si>
  <si>
    <t>ED-50474</t>
  </si>
  <si>
    <t>EMASSAMENTO EM PAREDE COM MASSA ACRÍLICA, DUAS (2) DEMÃOS, INCLUSIVE LIXAMENTO PARA PINTURA</t>
  </si>
  <si>
    <t>11.3</t>
  </si>
  <si>
    <t>ED-50514</t>
  </si>
  <si>
    <t>PREPARAÇÃO PARA EMASSAMENTO OU PINTURA (LÁTEX/ACRÍLICA) EM PAREDE, INCLUSIVE UMA (1) DEMÃO DE SELADOR ACRÍLICO</t>
  </si>
  <si>
    <t>11.4</t>
  </si>
  <si>
    <t>ED-50452</t>
  </si>
  <si>
    <t>PINTURA ACRÍLICA EM TETO, DUAS (2) DEMÃOS, EXCLUSIVE SELADOR ACRÍLICO E MASSA ACRÍLICA/CORRIDA (PVA)</t>
  </si>
  <si>
    <t>11.5</t>
  </si>
  <si>
    <t>ED-50515</t>
  </si>
  <si>
    <t>PREPARAÇÃO PARA EMASSAMENTO OU PINTURA (LÁTEX/ACRÍLICA) EM TETO, INCLUSIVE UMA (1) DEMÃO DE SELADOR ACRÍLICO</t>
  </si>
  <si>
    <t>11.6</t>
  </si>
  <si>
    <t>ED-50493</t>
  </si>
  <si>
    <t>PINTURA ESMALTE EM ESQUADRIA DE MADEIRA, DUAS (2) DEMÃOS, INCLUSIVE UMA (1) DEMÃO DE FUNDO NIVELADOR, EXCLUSIVE MASSA A ÓLEO</t>
  </si>
  <si>
    <t>INSTALAÇÕES ELÉTRICAS</t>
  </si>
  <si>
    <t>12.1</t>
  </si>
  <si>
    <t>12.2</t>
  </si>
  <si>
    <t>12.3</t>
  </si>
  <si>
    <t>12.4</t>
  </si>
  <si>
    <t>12.5</t>
  </si>
  <si>
    <t>12.6</t>
  </si>
  <si>
    <t>12.7</t>
  </si>
  <si>
    <t>12.8</t>
  </si>
  <si>
    <t>12.9</t>
  </si>
  <si>
    <t>12.10</t>
  </si>
  <si>
    <t>12.11</t>
  </si>
  <si>
    <t>INSTALAÇÕES HIDRO-SANITÁRIAS</t>
  </si>
  <si>
    <t>13.1</t>
  </si>
  <si>
    <t>INSTALAÇÕES HIDRÁULICAS</t>
  </si>
  <si>
    <t>13.1.1</t>
  </si>
  <si>
    <t>ED-15204</t>
  </si>
  <si>
    <t>KIT CAVALETE PARA MEDIÇÃO DE ÁGUA, EMBUTIDO EM ALVENARIA, EM AÇO GALVANIZADO DN 20MM (1/2") - PADRÃO CONCESSIONÁRIA LOCAL, EXCLUSIVE HIDRÔMETRO</t>
  </si>
  <si>
    <t>13.1.2</t>
  </si>
  <si>
    <t>ED-50018</t>
  </si>
  <si>
    <t>FORNECIMENTO E ASSENTAMENTO DE TUBO PVC RÍGIDO SOLDÁVEL, ÁGUA FRIA, DN 20 MM (1/2"), INCLUSIVE CONEXÕES</t>
  </si>
  <si>
    <t>13.1.3</t>
  </si>
  <si>
    <t>13.1.4</t>
  </si>
  <si>
    <t>ED-50022</t>
  </si>
  <si>
    <t>FORNECIMENTO E ASSENTAMENTO DE TUBO PVC RÍGIDO SOLDÁVEL, ÁGUA FRIA, DN 50 MM (1.1/2"), INCLUSIVE CONEXÕES</t>
  </si>
  <si>
    <t>13.1.5</t>
  </si>
  <si>
    <t>13.1.6</t>
  </si>
  <si>
    <t>13.1.7</t>
  </si>
  <si>
    <t>REGISTRO DE GAVETA BRUTO, LATÃO, ROSCÁVEL, 1", COM ACABAMENTO E CANOPLA CROMADOS - FORNECIMENTO E INSTALAÇÃO. AF_08/2021</t>
  </si>
  <si>
    <t>13.1.8</t>
  </si>
  <si>
    <t>13.1.9</t>
  </si>
  <si>
    <t>REGISTRO DE PRESSÃO BRUTO, LATÃO, ROSCÁVEL, 3/4", COM ACABAMENTO E CANOPLA CROMADOS - FORNECIMENTO E INSTALAÇÃO. AF_08/2021</t>
  </si>
  <si>
    <t>13.1.10</t>
  </si>
  <si>
    <t>13.1.11</t>
  </si>
  <si>
    <t>13.1.12</t>
  </si>
  <si>
    <t>13.1.13</t>
  </si>
  <si>
    <t>13.1.14</t>
  </si>
  <si>
    <t>13.1.15</t>
  </si>
  <si>
    <t>13.1.16</t>
  </si>
  <si>
    <t>13.1.17</t>
  </si>
  <si>
    <t>ED-50105</t>
  </si>
  <si>
    <t>FORNECIMENTO E ASSENTAMENTO DE TUBO PVC RÍGIDO, COLETOR DE ESGOTO LISO (JEI), DN 100 MM (4"), INCLUSIVE CONEXÕES</t>
  </si>
  <si>
    <t>13.1.18</t>
  </si>
  <si>
    <t>CAIXA SIFONADA EM PVC COM GRELHA QUADRADA150 X 150 X 50 MM</t>
  </si>
  <si>
    <t>13.2</t>
  </si>
  <si>
    <t>INSTALAÇÕES PLUVIAIS</t>
  </si>
  <si>
    <t>13.2.1</t>
  </si>
  <si>
    <t>13.2.2</t>
  </si>
  <si>
    <t>13.3</t>
  </si>
  <si>
    <t>APARELHOS, METAIS E ACESSÓRIOS</t>
  </si>
  <si>
    <t>13.3.1</t>
  </si>
  <si>
    <t>ED-48158</t>
  </si>
  <si>
    <t>BANCO ARTICULADO EM AÇO INOX COM CANTOS ARREDONDADOS, PROFUNDIDADE MÍNIMA DE 0,45 M E COMPRIMENTO MÍNIMO DE 0,70 M, CONFORME NBR 9050</t>
  </si>
  <si>
    <t>13.3.2</t>
  </si>
  <si>
    <t>ED-48156</t>
  </si>
  <si>
    <t>ASSENTO BRANCO PARA VASO</t>
  </si>
  <si>
    <t>13.3.3</t>
  </si>
  <si>
    <t>ED-48157</t>
  </si>
  <si>
    <t>ASSENTO PARA VASO PNE (NBR 9050)</t>
  </si>
  <si>
    <t>13.3.4</t>
  </si>
  <si>
    <t>ED-48165</t>
  </si>
  <si>
    <t>BARRA DE APOIO EM AÇO INOX POLIDO EM "L", DN 1.1/4" (31,75MM), PARA ACESSIBILIDADE (PMR/PCR), COMPRIMENTO 140CM, INSTALADO EM PAREDE, INCLUSIVE FORNECIMENTO, INSTALAÇÃO E ACESSÓRIOS PARA FIXAÇÃO</t>
  </si>
  <si>
    <t>13.3.5</t>
  </si>
  <si>
    <t>ED-48167</t>
  </si>
  <si>
    <t>BARRA DE APOIO EM AÇO INOX POLIDO PARA LAVATÓRIO DE CANTO, DN 1.1/4" (31,75MM), PARA ACESSIBILIDADE (PMR/PCR), INSTALADO EM PAREDE, INCLUSIVE FORNECIMENTO, INSTALAÇÃO E ACESSÓRIOS PARA FIXAÇÃO</t>
  </si>
  <si>
    <t>13.3.6</t>
  </si>
  <si>
    <t>10.47.08</t>
  </si>
  <si>
    <t>BEBEDOURO CONJUGADO INOX H= 1,00M/1,12M ATENDE 40P</t>
  </si>
  <si>
    <t>13.3.7</t>
  </si>
  <si>
    <t>ED-48181</t>
  </si>
  <si>
    <t>PAPELEIRA METÁLICA CROMADA, INCLUSIVE FIXAÇÃO</t>
  </si>
  <si>
    <t>13.3.8</t>
  </si>
  <si>
    <t>ED-48187</t>
  </si>
  <si>
    <t>SABONETEIRA METÁLICA CROMADA, TIPO CONCHA, DE SOBREPOR</t>
  </si>
  <si>
    <t>13.3.9</t>
  </si>
  <si>
    <t>ED-50310</t>
  </si>
  <si>
    <t>BRAÇO PARA CHUVEIRO, COMPRIMENTO 40 CM, DIÂMETRO NOMINAL DE 1/2" (20MM), INCLUSIVE ACABAMENTO</t>
  </si>
  <si>
    <t>13.3.10</t>
  </si>
  <si>
    <t>ED-50313</t>
  </si>
  <si>
    <t>CHUVEIRO ELÉTRICO CROMADO, TENSÃO 127V/220V, POTÊNCIA 5500W/6800W, INCLUSIVE BRAÇO, FORNECIMENTO E INSTALAÇÃO</t>
  </si>
  <si>
    <t>13.3.11</t>
  </si>
  <si>
    <t>ED-50316</t>
  </si>
  <si>
    <t>DUCHA HIGIÊNICA COM REGISTRO PARA CONTROLE DE FLUXO DE ÁGUA, DIÂMETRO 1/2" (20MM), INCLUSIVE FORNECIMENTO E INSTALAÇÃO</t>
  </si>
  <si>
    <t>13.3.12</t>
  </si>
  <si>
    <t>ED-48344</t>
  </si>
  <si>
    <t>BANCADA EM GRANITO CINZA ANDORINHA E = 3 CM, APOIADA EM ALVENARIA</t>
  </si>
  <si>
    <t>13.3.13</t>
  </si>
  <si>
    <t>ED-50278</t>
  </si>
  <si>
    <t>CUBA EM AÇO INOXIDÁVEL DE EMBUTIR, AISI 304, APLICAÇÃO PARA PIA (560X330X115MM), NÚMERO 2, ASSENTAMENTO EM BANCADA, INCLUSIVE VÁLVULA DE ESCOAMENTO DE METAL COM ACABAMENTO CROMADO, SIFÃO DE METAL TIPO COPO COM ACABAMENTO CROMADO, FORNECIMENTO E INSTALAÇÃO</t>
  </si>
  <si>
    <t>13.3.14</t>
  </si>
  <si>
    <t>ED-50279</t>
  </si>
  <si>
    <t>CUBA DE LOUÇA BRANCA DE EMBUTIR, FORMATO OVAL, INCLUSIVE VÁLVULA DE ESCOAMENTO DE METAL COM ACABAMENTO CROMADO, SIFÃO DE METAL TIPO COPO COM ACABAMENTO CROMADO, FORNECIMENTO E INSTALAÇÃO</t>
  </si>
  <si>
    <t>13.3.15</t>
  </si>
  <si>
    <t>ED-2552</t>
  </si>
  <si>
    <t>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t>
  </si>
  <si>
    <t>13.3.16</t>
  </si>
  <si>
    <t>ED-50290</t>
  </si>
  <si>
    <t>TANQUE DE LOUÇA BRANCA COM COLUNA, CAPACIDADE 22 LITROS, INCLUSIVE ACESSÓRIOS DE FIXAÇÃO, VÁLVULA DE ESCOAMENTO DE METAL COM ACABAMENTO CROMADO, SIFÃO DE METAL TIPO COPO COM ACABAMENTO CROMADO, FORNECIMENTO, INSTALAÇÃO E REJUNTAMENTO, EXCLUSIVE TORNEIRA</t>
  </si>
  <si>
    <t>13.3.17</t>
  </si>
  <si>
    <t>ED-50296</t>
  </si>
  <si>
    <t>BACIA SANITÁRIA (VASO) DE LOUÇA CONVENCIONAL, COR BRANCA, INCLUSIVE ACESSÓRIOS DE FIXAÇÃO/VEDAÇÃO, FORNECIMENTO, INSTALAÇÃO E REJUNTAMENTO, EXCLUSIVE VÁLVULA DE DESCARGA E TUBO DE LIGAÇÃO</t>
  </si>
  <si>
    <t>13.3.18</t>
  </si>
  <si>
    <t>ED-50301</t>
  </si>
  <si>
    <t>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t>
  </si>
  <si>
    <t>13.3.19</t>
  </si>
  <si>
    <t>SISTEMA DE PREVENÇÃO E COMBATE A INCÊNDIO</t>
  </si>
  <si>
    <t>14.1</t>
  </si>
  <si>
    <t>14.2</t>
  </si>
  <si>
    <t>14.3</t>
  </si>
  <si>
    <t>14.4</t>
  </si>
  <si>
    <t>ED-26989</t>
  </si>
  <si>
    <t>LUMINÁRIA DE EMERGÊNCIA AUTÔNOMA, TIPO LED POTÊNCIA TOTAL DE 2W, FORNECIMENTO E INSTALAÇÃO</t>
  </si>
  <si>
    <t>SISTEMA DE PROTEÇÃO CONTRA DESCARGAS ATMOSFÉRICAS - SPDA</t>
  </si>
  <si>
    <t>15.1</t>
  </si>
  <si>
    <t>15.2</t>
  </si>
  <si>
    <t>15.3</t>
  </si>
  <si>
    <t>11.92.01</t>
  </si>
  <si>
    <t>TERMINAL AEREO (CAPTOR), ACO GALV. D= 3/8"X250MM</t>
  </si>
  <si>
    <t>15.4</t>
  </si>
  <si>
    <t>15.5</t>
  </si>
  <si>
    <t>SINALIZAÇÃO</t>
  </si>
  <si>
    <t>16.2</t>
  </si>
  <si>
    <t>ED-50636</t>
  </si>
  <si>
    <t>PLACA DE ALUMÍNIO FUNDIDO COM DENOMINAÇÃO DE CÔMODOS, 20 X 5 CM</t>
  </si>
  <si>
    <t>ED-50634</t>
  </si>
  <si>
    <t>PLACA DE INAUGURAÇÃO EM ALUMÍNIO FUNDIDO, 60 X 40 CM</t>
  </si>
  <si>
    <t>LIMPEZA FINAL</t>
  </si>
  <si>
    <t>17.1</t>
  </si>
  <si>
    <t>ED-50266</t>
  </si>
  <si>
    <t>LIMPEZA FINAL PARA ENTREGA DA OBRA</t>
  </si>
  <si>
    <t>TOTAL GERAL DA OBRA</t>
  </si>
  <si>
    <t>DIRETOR DE OBRAS</t>
  </si>
  <si>
    <t>CRONOGRAMA FÍSICO-FINANCEIRO</t>
  </si>
  <si>
    <t>ETAPAS/DESCRIÇÃO</t>
  </si>
  <si>
    <t>FÍSICO/ FINANCEIRO</t>
  </si>
  <si>
    <t>TOTAL  ETAPAS</t>
  </si>
  <si>
    <t>MÊS 01</t>
  </si>
  <si>
    <t>MÊS 02</t>
  </si>
  <si>
    <t>MÊS 03</t>
  </si>
  <si>
    <t>MÊS 04</t>
  </si>
  <si>
    <t>MÊS 05</t>
  </si>
  <si>
    <t>MÊS 06</t>
  </si>
  <si>
    <t>MÊS 07</t>
  </si>
  <si>
    <t>MÊS 08</t>
  </si>
  <si>
    <t>1</t>
  </si>
  <si>
    <t>2</t>
  </si>
  <si>
    <t>3</t>
  </si>
  <si>
    <t>4</t>
  </si>
  <si>
    <t>5</t>
  </si>
  <si>
    <t>6</t>
  </si>
  <si>
    <t>7</t>
  </si>
  <si>
    <t>8</t>
  </si>
  <si>
    <t>9</t>
  </si>
  <si>
    <t>10</t>
  </si>
  <si>
    <t>11</t>
  </si>
  <si>
    <t>12</t>
  </si>
  <si>
    <t>13</t>
  </si>
  <si>
    <t>14</t>
  </si>
  <si>
    <t>15</t>
  </si>
  <si>
    <t>16</t>
  </si>
  <si>
    <t>17</t>
  </si>
  <si>
    <t>TOTAL</t>
  </si>
  <si>
    <t>Acórdão 2622/2013</t>
  </si>
  <si>
    <t>CALCULO DO BDI -CONSTRUÇÃO DE EDIFÍCIOS</t>
  </si>
  <si>
    <t>CONTRATO</t>
  </si>
  <si>
    <t>Proponente</t>
  </si>
  <si>
    <t>PREFEITURA MUNICIPAL DE LAGOA SANTA</t>
  </si>
  <si>
    <t>Empreendimento ( Nome/Apelido)</t>
  </si>
  <si>
    <t>Programa</t>
  </si>
  <si>
    <t>Município</t>
  </si>
  <si>
    <t>UF</t>
  </si>
  <si>
    <t>LAGOA SANTA</t>
  </si>
  <si>
    <t>Gestor (Ministério)</t>
  </si>
  <si>
    <t>Parâmetros para cálculo do BDI</t>
  </si>
  <si>
    <t>Itens Admissíveis</t>
  </si>
  <si>
    <t>Intervalos admissíveis sem justificativa</t>
  </si>
  <si>
    <t>Índices adotados</t>
  </si>
  <si>
    <t>Administração Central (AC)</t>
  </si>
  <si>
    <t xml:space="preserve">De </t>
  </si>
  <si>
    <t>até</t>
  </si>
  <si>
    <t>Seguro e Garantia (S+G)</t>
  </si>
  <si>
    <t>Risco (R)</t>
  </si>
  <si>
    <t>Despesas financeiras (DF)</t>
  </si>
  <si>
    <t>Lucro (L)</t>
  </si>
  <si>
    <t>Tributos (T)</t>
  </si>
  <si>
    <t>INSS desoneração (E)</t>
  </si>
  <si>
    <t>ou</t>
  </si>
  <si>
    <t>Controle</t>
  </si>
  <si>
    <t>BDI ADMISSÍVEL</t>
  </si>
  <si>
    <t>BDI NÃO ADMISSÍVEL</t>
  </si>
  <si>
    <t>BDI CALCULADO ----&gt;</t>
  </si>
  <si>
    <t>BDI =[(1+AC+S+R+G)*(1+DF)*(1+L)/(1-(T+E))-1]</t>
  </si>
  <si>
    <t>TRIBUTOS PRATICADOS NO MUNICÍPIO</t>
  </si>
  <si>
    <t>PIS/COFINS</t>
  </si>
  <si>
    <t>Nos percentuais referentes a tributos deverá ser considerado para efeito de calculo o ISS do município ou correspondente na sua inserção no Simples Nacional;</t>
  </si>
  <si>
    <t>ED-49639</t>
  </si>
  <si>
    <t>FORNECIMENTO DE CONCRETO ESTRUTURAL, USINADO BOMBEADO, COM FCK 30MPA, INCLUSIVE LANÇAMENTO, ADENSAMENTO E ACABAMENTO</t>
  </si>
  <si>
    <t>ED-51120</t>
  </si>
  <si>
    <t>REATERRO MANUAL DE VALA, INCLUSIVE ESPALHAMENTO E COMPACTAÇÃO MANUAL COM SOQUETE</t>
  </si>
  <si>
    <t>CAMADA SEPARADORA PARA EXECUÇÃO DE RADIER, PISO DE CONCRETO OU LAJE SOBRE SOLO, EM LONA PLÁSTICA. AF_09/2021</t>
  </si>
  <si>
    <t>ED-49665</t>
  </si>
  <si>
    <t>FORNECIMENTO DE ESTRUTURA METÁLICA EM PERFIL SOLDADO, INCLUSIVE FABRICAÇÃO, TRANSPORTE, MONTAGEM E APLICAÇÃO DE FUNDO PREPARADOR ANTICORROSIVO EM SUPERFÍCIE METÁLICA, UMA (1) DEMÃO</t>
  </si>
  <si>
    <t>kg</t>
  </si>
  <si>
    <t>7.5</t>
  </si>
  <si>
    <t>ED-50661</t>
  </si>
  <si>
    <t>CALHA EM CHAPA GALVANIZADA, ESP. 0,5MM (GSG-26), COM DESENVOLVIMENTO DE 33CM, INCLUSIVE IÇAMENTO MANUAL VERTICAL</t>
  </si>
  <si>
    <t>ED-50193</t>
  </si>
  <si>
    <t>EXTINTOR DE INCÊNDIO TIPO PÓ QUÍMICO 2-A:20-B:C, CAPACIDADE 6 KG</t>
  </si>
  <si>
    <t>EXTINTOR DE INCÊNDIO PORTÁTIL COM CARGA DE CO2 DE 4 KG, CLASSE BC - FORNECIMENTO E INSTALAÇÃO. AF_10/2020_PE</t>
  </si>
  <si>
    <t>ED-50206</t>
  </si>
  <si>
    <t>PLACA FOTOLUMINESCENTE PARA SINALIZAÇÃO DE EMERGÊNCIA, TIPO "A2", DIMENSÃO DA BASE 300MM, INCLUSIVE FIXAÇÃO</t>
  </si>
  <si>
    <t>HASTE DE AÇO COBREADA PARA ATERRAMENTO DIÂMETRO 3/4"X 3000 MM,CONFORME PADRÕES TELEBRÁS</t>
  </si>
  <si>
    <t>CORDOALHA DE COBRE NU 35 MM², NÃO ENTERRADA, COM ISOLADOR - FORNECIMENTO E INSTALAÇÃO. AF_12/2017</t>
  </si>
  <si>
    <t>CORDOALHA DE COBRE NU 50 MM², NÃO ENTERRADA, COM ISOLADOR - FORNECIMENTO E INSTALAÇÃO. AF_12/2017</t>
  </si>
  <si>
    <t>ED-51022</t>
  </si>
  <si>
    <t>RE-BAR 10MM X 3M COM 3 CLIPS PARA EMENDA 8-10MM</t>
  </si>
  <si>
    <t>12.12</t>
  </si>
  <si>
    <t>12.13</t>
  </si>
  <si>
    <t>12.14</t>
  </si>
  <si>
    <t>12.15</t>
  </si>
  <si>
    <t>12.16</t>
  </si>
  <si>
    <t>12.17</t>
  </si>
  <si>
    <t>12.18</t>
  </si>
  <si>
    <t>12.19</t>
  </si>
  <si>
    <t>12.20</t>
  </si>
  <si>
    <t>12.21</t>
  </si>
  <si>
    <t>12.22</t>
  </si>
  <si>
    <t>12.23</t>
  </si>
  <si>
    <t>12.24</t>
  </si>
  <si>
    <t>12.25</t>
  </si>
  <si>
    <t>12.26</t>
  </si>
  <si>
    <t>UND</t>
  </si>
  <si>
    <t>ED-49169</t>
  </si>
  <si>
    <t>CAIXA DE PASSAGEM EM ALVENARIA E TAMPA DE CONCRETO, FUNDO DE BRITA, TIPO 1, 40 X 40 X 60 CM, INCLUSIVE ESCAVAÇÃO, REATERRO E BOTA-FORA</t>
  </si>
  <si>
    <t>ED-49307</t>
  </si>
  <si>
    <t>ELETRODUTO DE PVC RÍGIDO ROSCÁVEL, DN 16 MM (1/2"), INCLUSIVE CONEXÕES, SUPORTES E FIXAÇÃO</t>
  </si>
  <si>
    <t>ED-49308</t>
  </si>
  <si>
    <t>ELETRODUTO DE PVC RÍGIDO ROSCÁVEL, DN 20 MM (3/4"), INCLUSIVE CONEXÕES, SUPORTES E FIXAÇÃO</t>
  </si>
  <si>
    <t>ED-49314</t>
  </si>
  <si>
    <t>ELETRODUTO DE PVC RÍGIDO ROSCÁVEL, DN 75 MM (3"), INCLUSIVE CONEXÕES, SUPORTES E FIXAÇÃO</t>
  </si>
  <si>
    <t>ED-17953</t>
  </si>
  <si>
    <t>ELETRODUTO FLEXÍVEL CORRUGADO, PVC, ANTI-CHAMA, DN 32MM (1"), APLICADO EM ALVENARIA, EXCLUSIVE RASGO</t>
  </si>
  <si>
    <t>ED-17952</t>
  </si>
  <si>
    <t>ELETRODUTO FLEXÍVEL CORRUGADO, PVC, ANTI-CHAMA, DN 25MM (3/4"), APLICADO EM ALVENARIA, EXCLUSIVE RASGO</t>
  </si>
  <si>
    <t>15.6</t>
  </si>
  <si>
    <t>ED-49171</t>
  </si>
  <si>
    <t>CAIXA DE PASSAGEM EM ALVENARIA E TAMPA DE CONCRETO, FUNDO DE BRITA, TIPO 1, 25 X 25 X 50 CM, INCLUSIVE ESCAVAÇÃO, REATERRO E BOTA-FORA</t>
  </si>
  <si>
    <t>ED-48946</t>
  </si>
  <si>
    <t>CABO DE COBRE FLEXÍVEL, CLASSE 5, ISOLAMENTO TIPO LSHF/ ATOX, NÃO HALOGENADO, ANTICHAMA, TERMOPLÁSTICO, UNIPOLAR, SEÇÃO 1,5 MM2, 70°C, 450/750V</t>
  </si>
  <si>
    <t>ED-48951</t>
  </si>
  <si>
    <t>CABO DE COBRE FLEXÍVEL, CLASSE 5, ISOLAMENTO TIPO LSHF/ ATOX, NÃO HALOGENADO, ANTICHAMA, TERMOPLÁSTICO, UNIPOLAR, SEÇÃO 2,5 MM2, 70°C, 450/750V</t>
  </si>
  <si>
    <t>ED-48956</t>
  </si>
  <si>
    <t>CABO DE COBRE FLEXÍVEL, CLASSE 5, ISOLAMENTO TIPO LSHF/ ATOX, NÃO HALOGENADO, ANTICHAMA, TERMOPLÁSTICO, UNIPOLAR, SEÇÃO 4 MM2, 70°C, 450/750V</t>
  </si>
  <si>
    <t>ED-48966</t>
  </si>
  <si>
    <t>CABO DE COBRE FLEXÍVEL, CLASSE 5, ISOLAMENTO TIPO LSHF/ ATOX, NÃO HALOGENADO, ANTICHAMA, TERMOPLÁSTICO, UNIPOLAR, SEÇÃO 10 MM2, 70°C, 450/750V</t>
  </si>
  <si>
    <t>ED-48971</t>
  </si>
  <si>
    <t>CABO DE COBRE FLEXÍVEL, CLASSE 5, ISOLAMENTO TIPO LSHF/ ATOX, NÃO HALOGENADO, ANTICHAMA, TERMOPLÁSTICO, UNIPOLAR, SEÇÃO 16 MM2, 70°C, 450/750V</t>
  </si>
  <si>
    <t>ED-48976</t>
  </si>
  <si>
    <t>CABO DE COBRE FLEXÍVEL, CLASSE 5, ISOLAMENTO TIPO LSHF/ ATOX, NÃO HALOGENADO, ANTICHAMA, TERMOPLÁSTICO, UNIPOLAR, SEÇÃO 25 MM2, 70°C, 450/750V</t>
  </si>
  <si>
    <t>INTERRUPTOR SIMPLES (1 MÓDULO), 10A/250V, INCLUINDO SUPORTE E PLACA - FORNECIMENTO E INSTALAÇÃO. AF_03/2023</t>
  </si>
  <si>
    <t>INTERRUPTOR SIMPLES (2 MÓDULOS), 10A/250V, INCLUINDO SUPORTE E PLACA - FORNECIMENTO E INSTALAÇÃO. AF_03/2023</t>
  </si>
  <si>
    <t>INTERRUPTOR SIMPLES (3 MÓDULOS), 10A/250V, INCLUINDO SUPORTE E PLACA - FORNECIMENTO E INSTALAÇÃO. AF_03/2023</t>
  </si>
  <si>
    <t>TOMADA BAIXA DE EMBUTIR (1 MÓDULO), 2P+T 10 A, INCLUINDO SUPORTE E PLACA - FORNECIMENTO E INSTALAÇÃO. AF_03/2023</t>
  </si>
  <si>
    <t>TOMADA BAIXA DE EMBUTIR (2 MÓDULOS), 2P+T 10 A, INCLUINDO SUPORTE E PLACA - FORNECIMENTO E INSTALAÇÃO. AF_03/2023</t>
  </si>
  <si>
    <t>12.27</t>
  </si>
  <si>
    <t>12.28</t>
  </si>
  <si>
    <t>12.29</t>
  </si>
  <si>
    <t>12.30</t>
  </si>
  <si>
    <t>12.31</t>
  </si>
  <si>
    <t>12.32</t>
  </si>
  <si>
    <t>ED-51092</t>
  </si>
  <si>
    <t>VLC SLIM CLASSE 1 275V 12,5/60kA</t>
  </si>
  <si>
    <t>ED-19510</t>
  </si>
  <si>
    <t>ELETROCALHA LISA (100X50)MM EM CHAPA DE AÇO GALVANIZADO #18, COM TRATAMENTO PRÉ-ZINCADO, INCLUSIVE TAMPA DE ENCAIXE, FIXAÇÃO SUPERIOR, CONEXÕES E ACESSÓRIOS</t>
  </si>
  <si>
    <t xml:space="preserve">M </t>
  </si>
  <si>
    <t>ED-13338</t>
  </si>
  <si>
    <t>LUMINÁRIA COMERCIAL CHANFRADA DE SOBREPOR COMPLETA, PARA DUAS (2) LÂMPADAS TUBULARES LED 2X18W-ØT8, TEMPERATURA DA COR 6500K, FORNECIMENTO E INSTALAÇÃO, INCLUSIVE BASE E LÂMPADAS</t>
  </si>
  <si>
    <t>16.1</t>
  </si>
  <si>
    <t>CABEAMENTO ESTRUTURADO</t>
  </si>
  <si>
    <t>Switch 48 portas RJ-45 10/100 + 2 10/100/1000, inclusive fixação em Rack 19"</t>
  </si>
  <si>
    <t>CJ</t>
  </si>
  <si>
    <t>ED-48373</t>
  </si>
  <si>
    <t>PATCH PANEL 24 POSIÇÕES, CATEGORIA COM GUIA TRASEIRO</t>
  </si>
  <si>
    <t>TOMADA DE REDE RJ45 - FORNECIMENTO E INSTALAÇÃO. AF_11/2019</t>
  </si>
  <si>
    <t>ED-49152</t>
  </si>
  <si>
    <t>CAIXA DE PASSAGEM EM CHAPA DE AÇO COM TAMPA APARAFUSADA, SOBREPOR, 152 X 152 X 82 MM</t>
  </si>
  <si>
    <t>Câmera de Segurança tipo Bullet 90° IP66</t>
  </si>
  <si>
    <t>NVR-PoE 8 câmeras</t>
  </si>
  <si>
    <t>1.8</t>
  </si>
  <si>
    <t>1.9</t>
  </si>
  <si>
    <t>5.4</t>
  </si>
  <si>
    <t>5.6</t>
  </si>
  <si>
    <t>5.7</t>
  </si>
  <si>
    <t>2.2</t>
  </si>
  <si>
    <t>2.3</t>
  </si>
  <si>
    <t>TERRAPLENAGEM</t>
  </si>
  <si>
    <t>ED-51124</t>
  </si>
  <si>
    <t>ED-51105</t>
  </si>
  <si>
    <t>ESCAVAÇÃO MECÂNICA EM MATERIAL DE 1ª CATEGORIA, INCLUSIVE CARGA EM CAMINHÃO, EXCLUSIVE TRANSPORTE E DESCARGA</t>
  </si>
  <si>
    <t>M3</t>
  </si>
  <si>
    <t>REGULARIZAÇÃO E COMPACTAÇÃO MECÂNICA DE TERRENO COM ROLO VIBRATÓRIO, EXCLUSIVE DESMATAMENTO, DESTOCAMENTO, LIMPEZA/ROÇADA DO TERRENO</t>
  </si>
  <si>
    <t>17.2</t>
  </si>
  <si>
    <t>ÁREA EXTERNA</t>
  </si>
  <si>
    <t>ED-50416</t>
  </si>
  <si>
    <t>EXECUÇÃO DE PAVIMENTO INTERTRAVADO EM BLOCO SEXTAVADO, ESPESSURA 8CM, FCK 35MPA, INCLUINDO FORNECIMENTO E TRANSPORTE DE TODOS OS MATERIAIS E COLCHÃO DE ASSENTAMENTO COM ESPESSURA 6CM</t>
  </si>
  <si>
    <t>ED-50395</t>
  </si>
  <si>
    <t>MURO DIVISÓRIO EM BLOCO DE CONCRETO COM ACABAMENTO APARENTE, ESP.15CM, ALTURA DE 180CM, COM SAPATA EM CONCRETO ARMADO , DIMENSÃO (50X55)CM, FORMA EM CONTRA BARRANCO, INCLUSIVE ESCAVAÇÃO COM TRANSPORTE E RETIRADA DO MATERIAL ESCAVADO (EM CAÇAMBA) E PINGADEIRA EM CONCRETO</t>
  </si>
  <si>
    <t>18.1</t>
  </si>
  <si>
    <t>16.3</t>
  </si>
  <si>
    <t>16.4</t>
  </si>
  <si>
    <t>16.5</t>
  </si>
  <si>
    <t>16.6</t>
  </si>
  <si>
    <t>16.7</t>
  </si>
  <si>
    <t>16.8</t>
  </si>
  <si>
    <t>16.10</t>
  </si>
  <si>
    <t>16.11</t>
  </si>
  <si>
    <t>16.12</t>
  </si>
  <si>
    <t>16.13</t>
  </si>
  <si>
    <t>16.14</t>
  </si>
  <si>
    <t>16.15</t>
  </si>
  <si>
    <t>16.16</t>
  </si>
  <si>
    <t>18.2</t>
  </si>
  <si>
    <t>18.3</t>
  </si>
  <si>
    <t>18.4</t>
  </si>
  <si>
    <t>19.1</t>
  </si>
  <si>
    <t>18</t>
  </si>
  <si>
    <t>19</t>
  </si>
  <si>
    <t>ENGENHEIRO CIVIL DE OBRA JUNIOR COM ENCARGOS COMPLEMENTARES</t>
  </si>
  <si>
    <t>H</t>
  </si>
  <si>
    <t>10.6</t>
  </si>
  <si>
    <t>ED-50568</t>
  </si>
  <si>
    <t>CONTRAPISO DESEMPENADO COM ARGAMASSA, TRAÇO 1:3 ( CIMENTO E AREIA), ESP. 30MM</t>
  </si>
  <si>
    <t>ED-13287</t>
  </si>
  <si>
    <t>CAMADA DE REGULARIZAÇÃO COM ARGAMASSA, TRAÇO 1:3 ( CIMENTO E AREIA), ESP. 20MM, APLICAÇÃO MANUAL, PREPARO MECÂNICO</t>
  </si>
  <si>
    <t>ED-8346</t>
  </si>
  <si>
    <t>ENCUNHAMENTO DE ALVENARIA DE VEDAÇÃO COM ARGAMASSA, INCLUSIVE ADITIVO EXPANSOR PARA ENCUNHAMENTO</t>
  </si>
  <si>
    <t>15.58.03</t>
  </si>
  <si>
    <t>PEITORIL DE MARMORE BRANCO, E= 3 CM</t>
  </si>
  <si>
    <t>11.7</t>
  </si>
  <si>
    <t>ED-50762</t>
  </si>
  <si>
    <t>REVESTIMENTO COM ARGAMASSA EM CAMADA ÚNICA, APLICADO EM PAREDE, TRAÇO 1:3 (CIMENTO E AREIA), ESP. 20MM, APLICAÇÃO MANUAL, PREPARO MECÂNICO</t>
  </si>
  <si>
    <t>ED-50175</t>
  </si>
  <si>
    <t>PINTURA IMPERMEABILIZANTE COM ARGAMASSA POLIMÉRICA</t>
  </si>
  <si>
    <t>ED-49864</t>
  </si>
  <si>
    <t>CONJUNTO MOTO BOMBA 3/4" CV MONOFÁSICA, CENTRÍFUGA, 1 ESTAGIO</t>
  </si>
  <si>
    <t>ED-50394</t>
  </si>
  <si>
    <t>MOBILIZAÇÃO E DESMOBILIZAÇÃO DE OBRA EM CENTRO URBANO OU REGIÃO LIMÍTROFE COM VALOR ACIMA DE 3.000.000,01 (0,20%)</t>
  </si>
  <si>
    <t>GUIA DE CORDÃO BOLEADO, EM CONCRETO COM FCK 20MPA,
PRÉ-MOLDADA, 10X10CM (ALTURA X LARGURA), INCLUSIVE UMA (1) FIADA DE BLOCO DE CONCRETO, ESP. 9CM, ESCAVAÇÃO, APILOAMENTO E TRANSPORTE COM RETIRADA DO MATERIAL ESCAVADO (EM CAÇAMBA)</t>
  </si>
  <si>
    <t>ED-51135</t>
  </si>
  <si>
    <t>CPU005</t>
  </si>
  <si>
    <t>BRISE DE MADEIRA DECORATIVO NA FACHADA</t>
  </si>
  <si>
    <t>CPU004</t>
  </si>
  <si>
    <t>MOTOR PARA PORTÃO PIVOTANTE DUAS FOLHAS, KIT COM 2 UNIDADES, INCLUINDO BRAÇOS - FORNECIMENTO E INSTALAÇÃO</t>
  </si>
  <si>
    <t>CPU006</t>
  </si>
  <si>
    <t>LETRA CAIXA EM AÇO INOX, ALTURA 50cm, ESPESSURA 3cm - FORNECIMENTO E INSTALAÇÃO</t>
  </si>
  <si>
    <t>CPU007</t>
  </si>
  <si>
    <t>LETRA CAIXA EM AÇO INOX, ALTURA 20cm, ESPESSURA 3cm - VERMELHA - FORNECIMENTO E INSTALAÇÃO</t>
  </si>
  <si>
    <t>18.5</t>
  </si>
  <si>
    <t>18.6</t>
  </si>
  <si>
    <t>18.7</t>
  </si>
  <si>
    <t>18.8</t>
  </si>
  <si>
    <t>10.7</t>
  </si>
  <si>
    <t>10.8</t>
  </si>
  <si>
    <t>PISO EM GRANILITE/MARMORITE, ESP. 8MM, ACABAMENTO POLIDO, COR CINZA, MODULAÇÃO DE 1X1M, INCLUSIVE JUNTA ALUMÍNIO, RESINA E POLIMENTO MECANIZADO</t>
  </si>
  <si>
    <t>PISO DE TÁBUAS CORRIDAS DE PEROBA DE 15CM SOBRE CAIBROS DE 5X6CM ESPAÇADOS DE 50CM, FIXADOS COM ARGAMASSA DE CIMENTO E AREIA NO TRAÇO 1:5 COM CARPETE</t>
  </si>
  <si>
    <t>ED-50612</t>
  </si>
  <si>
    <t>13.2.3</t>
  </si>
  <si>
    <t>13.2.4</t>
  </si>
  <si>
    <t>ED-49917</t>
  </si>
  <si>
    <t>CAIXA DE DRENAGEM DE INSPEÇÃO/PASSAGEM EM ALVENARIA (60X60X100CM), REVESTIMENTO EM ARGAMASSA COM ADITIVO IMPERMEABILIZANTE, COM TAMPA EM GRELHA, INCLUSIVE ESCAVAÇÃO, REATERRO E TRANSPORTE E RETIRADA DO MATERIAL ESCAVADO (EM CAÇAMBA)</t>
  </si>
  <si>
    <t>ED-49925</t>
  </si>
  <si>
    <t>CAIXA DE DRENAGEM DE INSPEÇÃO/PASSAGEM EM ALVENARIA (80X80X100CM), REVESTIMENTO EM ARGAMASSA COM ADITIVO IMPERMEABILIZANTE, COM TAMPA EM GRELHA, INCLUSIVE ESCAVAÇÃO, REATERRO E TRANSPORTE E RETIRADA DO MATERIAL ESCAVADO (EM CAÇAMBA)</t>
  </si>
  <si>
    <t>ED-50106</t>
  </si>
  <si>
    <t>FORNECIMENTO E ASSENTAMENTO DE TUBO PVC RÍGIDO, COLETOR DE ESGOTO LISO (JEI), DN 150 MM (6"), INCLUSIVE CONEXÕES</t>
  </si>
  <si>
    <t>ED-50019</t>
  </si>
  <si>
    <t>FORNECIMENTO E ASSENTAMENTO DE TUBO PVC RÍGIDO SOLDÁVEL, ÁGUA FRIA, DN 25 MM (3/4") , INCLUSIVE CO</t>
  </si>
  <si>
    <t>ED-50034</t>
  </si>
  <si>
    <t>FORNECIMENTO E ASSENTAMENTO DE TUBO PVC RÍGIDO, ESGOTO, PB - SÉRIE NORMAL, DN 40MM (1.1/2"), INCLUSIVE CONEXÕES</t>
  </si>
  <si>
    <t>ED-50027</t>
  </si>
  <si>
    <t>FORNECIMENTO E ASSENTAMENTO DE TUBO PVC RÍGIDO, ESGOTO, PBV - SÉRIE NORMAL, DN 50 MM (2"), INCLUSIVE CONEXÕES</t>
  </si>
  <si>
    <t>ED-50028</t>
  </si>
  <si>
    <t>FORNECIMENTO E ASSENTAMENTO DE TUBO PVC RÍGIDO, ESGOTO, PBV - SÉRIE NORMAL, DN 75 MM (3"), INCLUSIVE CONEXÕES</t>
  </si>
  <si>
    <t>REGISTRO DE ESFERA, PVC, SOLDÁVEL, COM VOLANTE, DN 50 MM - FORNECIMENTO E INSTALAÇÃO. AF_08/2021</t>
  </si>
  <si>
    <t>VÁLVULA DE DESCARGA METÁLICA, BASE 1 1/2", ACABAMENTO METALICO CROMADO - FORNECIMENTO E INSTALAÇÃO. AF_08/2021</t>
  </si>
  <si>
    <t>VÁLVULA DE RETENÇÃO VERTICAL, DE BRONZE, ROSCÁVEL, 4" - FORNECIMENTO E INSTALAÇÃO. AF_08/2021</t>
  </si>
  <si>
    <t>VÁLVULA EM METAL CROMADO 1.1/2 X 1.1/2 PARA TANQUE OU LAVATÓRIO, COM OU SEM LADRÃO - FORNECIMENTO E INSTALAÇÃO. AF_01/2020</t>
  </si>
  <si>
    <t>VÁLVULA EM METAL CROMADO TIPO AMERICANA 3.1/2 X 1.1/2 PARA PIA - FORNECIMENTO E INSTALAÇÃO. AF_01/2020</t>
  </si>
  <si>
    <t>ED-50010</t>
  </si>
  <si>
    <t>ED-50011</t>
  </si>
  <si>
    <t>CAIXA SIFONADA EM PVC COM GRELHA REDONDA 100 X 100 X 50 MM</t>
  </si>
  <si>
    <t>ED-50323</t>
  </si>
  <si>
    <t>TORNEIRA METÁLICA PARA IRRIGAÇÃO/JARDIM, ACABAMENTO CROMADO, APLICAÇÃO DE PAREDE, INCLUSIVE FORNECIMENTO
E INSTALAÇÃO</t>
  </si>
  <si>
    <t>13.3.20</t>
  </si>
  <si>
    <t>ED-50000</t>
  </si>
  <si>
    <t>REGISTRO DE ESFERA, TIPO PVC SOLDÁVEL DN 25MM (3/4"), INCLUSIVE VOLANTE PARA ACIONAMENTO</t>
  </si>
  <si>
    <t>ED-29484</t>
  </si>
  <si>
    <t>JANELA EM ALUMÍNIO DE CORRER COM 2 FOLHAS, LINHA 25/ SUPREMA, ACABAMENTO ANODIZADO NATURAL, INCLUSIVE PERFIS, VIDRO 4MM E INSTALAÇÃO, EXCLUSIVE FERRAGENS PARA JANELA DE ALUMÍNIO DE CORRER</t>
  </si>
  <si>
    <t>ED-29453</t>
  </si>
  <si>
    <t>FERRAGENS PARA JANELA DE ALUMÍNIO DE CORRER COM DUAS (2) FOLHAS, INCLUSIVE ROLDANAS E ACESSÓRIOS, FORNECIMENTO E INSTALAÇÃO, EXCLUSIVE JANELA</t>
  </si>
  <si>
    <t>ED-29481</t>
  </si>
  <si>
    <t>ANELA EM ALUMÍNIO MÁXIM-AR COM ALTURA DE 60CM, LINHA 25/ SUPREMA, ACABAMENTO ANODIZADO NATURAL, INCLUSIVE PERFIS, VIDRO LISO 4MM E INSTALAÇÃO, EXCLUSIVE FERRAGENS PARA MÓDULO DE JANELA DE ALUMÍNIO MÁXIM-AR</t>
  </si>
  <si>
    <t>ED-29451</t>
  </si>
  <si>
    <t>FERRAGENS PARA MÓDULO DE JANELA DE ALUMÍNIO MÁXIM-AR, INCLUSIVE FECHO E BRAÇO, FORNECIMENTO E INSTALAÇÃO, EXCLUSIVE JANELA</t>
  </si>
  <si>
    <t>13.1.19</t>
  </si>
  <si>
    <t>16.9</t>
  </si>
  <si>
    <t/>
  </si>
  <si>
    <t>2.5</t>
  </si>
  <si>
    <t>2.6</t>
  </si>
  <si>
    <t>ED-48371</t>
  </si>
  <si>
    <t>ESTABILIZADOR 127V, 60HZ - 5,0KVA</t>
  </si>
  <si>
    <t>CABO ELETRÔNICO CATEGORIA 6, INSTALADO EM EDIFICAÇÃO RESIDENCIAL - FORNECIMENTO E INSTALAÇÃO. AF_11/2019</t>
  </si>
  <si>
    <t>ED-48378</t>
  </si>
  <si>
    <t>TAMPA CEGA DE 1U PARA RACK 19"</t>
  </si>
  <si>
    <t>ED-48376</t>
  </si>
  <si>
    <t>GAVETA DE VENTILAÇÃO COM 4 VENTILADORES PARA RACK 19"</t>
  </si>
  <si>
    <t>ED-48377</t>
  </si>
  <si>
    <t>ORGANIZADOR DE CABOS DE 1U PARA RACK 19"</t>
  </si>
  <si>
    <t>ED-48375</t>
  </si>
  <si>
    <t>RÉGUA COM 8 TOMADAS (2P+T), PARA FIXAÇÃO NO RACK DE 19" (1U)</t>
  </si>
  <si>
    <t>RACK FECHADO PARA SERVIDOR - FORNECIMENTO E INSTALAÇÃO. AF_11/2019</t>
  </si>
  <si>
    <t>03.12.03</t>
  </si>
  <si>
    <t>CARGA DE MATERIAL DE QQUER NATUREZA SOBRE CAMINHAO MECANICA</t>
  </si>
  <si>
    <t>TXKM</t>
  </si>
  <si>
    <t>TRANSPORTE COM CAMINHÃO BASCULANTE DE 6 M³, EM VIA URBANA PAVIMENTADA, TXKM ADICIONAL PARA DMT EXCEDENTE A 30 KM (UNIDADE: TXKM). AF_07/2020</t>
  </si>
  <si>
    <t>REGIÃO/MÊS DE REFERÊNCIA: SETOP OUT/2023; SINAPI NOV/2023; SUDECAP OUT/2023</t>
  </si>
  <si>
    <t>ED-9903</t>
  </si>
  <si>
    <t>VERGA OU CONTRAVERGA EM CONCRETO ESTRUTURAL PARA VÃOS DE ATÉ 150CM, PREPARADO EM OBRA COM BETONEIRA, CONTROLE "A", COM FCK 20 MPA, MOLDADA IN LOCO, INCLUSIVE ARMAÇÃO</t>
  </si>
  <si>
    <t>8.12</t>
  </si>
  <si>
    <t>ED-9125</t>
  </si>
  <si>
    <t>ED-49596</t>
  </si>
  <si>
    <t>REVESTIMENTO EM LAMINADO MELAMÍNICO APLICADO SOBRE SUPERFÍCIE DE MADEIRA, ACABAMENTO FOSCO, ESP. 0,8MM, ASSENTAMENTO COM COLA DE CONTATO, INCLUSIVE LIXAMENTO E PREPARAÇÃO SUPERFÍCIE PARA ASSENTAMENTO</t>
  </si>
  <si>
    <t>ED-34460</t>
  </si>
  <si>
    <t>DISJUNTOR MONOPOLAR TIPO DIN, CORRENTE NOMINAL DE 10A, FORNECIMENTO E INSTALAÇÃO, INCLUSIVE TERMINAL ILHÓS</t>
  </si>
  <si>
    <t>DISJUNTOR MONOPOLAR TIPO NEMA, CORRENTE NOMINAL DE 10 ATÉ 30A - FORNECIMENTO E INSTALAÇÃO. AF_10/2020 (15A)</t>
  </si>
  <si>
    <t>ED-34461</t>
  </si>
  <si>
    <t>DISJUNTOR MONOPOLAR TIPO DIN, CORRENTE NOMINAL DE 16A, FORNECIMENTO E INSTALAÇÃO, INCLUSIVE TERMINAL ILHÓS</t>
  </si>
  <si>
    <t>ED-34473</t>
  </si>
  <si>
    <t>DISJUNTOR BIPOLAR TIPO DIN, CORRENTE NOMINAL DE 10A, FORNECIMENTO E INSTALAÇÃO, INCLUSIVE TERMINAL ILHÓS</t>
  </si>
  <si>
    <t>ED-34474</t>
  </si>
  <si>
    <t>DISJUNTOR BIPOLAR TIPO DIN, CORRENTE NOMINAL DE 16A, FORNECIMENTO E INSTALAÇÃO, INCLUSIVE TERMINAL ILHÓS</t>
  </si>
  <si>
    <t>ED-34475</t>
  </si>
  <si>
    <t>DISJUNTOR BIPOLAR TIPO DIN, CORRENTE NOMINAL DE 20A, FORNECIMENTO E INSTALAÇÃO, INCLUSIVE TERMINAL ILHÓS</t>
  </si>
  <si>
    <t>ED-34499</t>
  </si>
  <si>
    <t>DISJUNTOR TRIPOLAR TIPO CAIXA MOLDADA, CORRENTE NOMINAL DE 100A, FORNECIMENTO E INSTALAÇÃO, INCLUSIVE TERMINAL DE COMPRESSÃO</t>
  </si>
  <si>
    <t>ED-34504</t>
  </si>
  <si>
    <t>DISJUNTOR TRIPOLAR TIPO CAIXA MOLDADA, CORRENTE NOMINAL DE 200A, FORNECIMENTO E INSTALAÇÃO, INCLUSIVE TERMINAL DE COMPRESSÃO</t>
  </si>
  <si>
    <t>ED-34493</t>
  </si>
  <si>
    <t>DISJUNTOR TRIPOLAR TIPO DIN, CORRENTE NOMINAL DE 63A, FORNECIMENTO E INSTALAÇÃO, INCLUSIVE TERMINAL ILHÓS</t>
  </si>
  <si>
    <t>ED-34492</t>
  </si>
  <si>
    <t>DISJUNTOR TRIPOLAR TIPO DIN, CORRENTE NOMINAL DE 50A, FORNECIMENTO E INSTALAÇÃO, INCLUSIVE TERMINAL ILHÓS</t>
  </si>
  <si>
    <t>ED-34477</t>
  </si>
  <si>
    <t>DISJUNTOR BIPOLAR TIPO DIN, CORRENTE NOMINAL DE 32A, FORNECIMENTO E INSTALAÇÃO, INCLUSIVE TERMINAL ILHÓS</t>
  </si>
  <si>
    <t>ED-51067</t>
  </si>
  <si>
    <t>DATA: 16/01/2024</t>
  </si>
  <si>
    <t>OBRA: CONSTRUÇÃO BATALHÃO DA PMMG</t>
  </si>
  <si>
    <t>LOCAL: Praça Felipe Rodrigues, S/N – Bairro Várzea, Lagoa Santa - MG</t>
  </si>
  <si>
    <t>Lagoa Santa, 16 de janeiro de 2024.</t>
  </si>
  <si>
    <t>ED-48961</t>
  </si>
  <si>
    <t>12.33</t>
  </si>
  <si>
    <t>12.34</t>
  </si>
  <si>
    <t>12.35</t>
  </si>
  <si>
    <t>CABO DE COBRE FLEXÍVEL, CLASSE 5, ISOLAMENTO TIPO LSHF/ATOX, NÃO HALOGENADO, ANTICHAMA, TERMOPLÁSTICO, UNIPOLAR, SEÇÃO 6 MM2, 70°C, 450/750V</t>
  </si>
  <si>
    <t>ED-48981</t>
  </si>
  <si>
    <t>ED-49016</t>
  </si>
  <si>
    <t>12.36</t>
  </si>
  <si>
    <t>12.37</t>
  </si>
  <si>
    <t>CABO DE COBRE FLEXÍVEL, CLASSE 5, ISOLAMENTO TIPO LSHF/ATOX, NÃO HALOGENADO, ANTICHAMA, TERMOPLÁSTICO, UNIPOLAR, SEÇÃO 35 MM2, 70°C, 450/750V</t>
  </si>
  <si>
    <t>CABO DE COBRE FLEXÍVEL, CLASSE 5, ISOLAMENTO TIPO EPR/HEPR, NÃO HALOGENADO, ANTICHAMA, TERMOFIXO, UNIPOLAR, SEÇÃO 95 MM2, 90°C, 0,6/1KV</t>
  </si>
  <si>
    <t>12.38</t>
  </si>
  <si>
    <t>12.39</t>
  </si>
  <si>
    <t>TOMADA MÉDIA DE EMBUTIR (2 MÓDULOS), 2P+T 10 A, INCLUINDO SUPORTE E PLACA - FORNECIMENTO E INSTALAÇÃO. AF_03/2023</t>
  </si>
  <si>
    <t>12.40</t>
  </si>
  <si>
    <t>TOMADA ALTA DE EMBUTIR (1 MÓDULO), 2P+T 20 A, INCLUINDO SUPORTE E PLACA - FORNECIMENTO E INSTALAÇÃO. AF_03/2023</t>
  </si>
  <si>
    <t>TOMADA MÉDIA DE EMBUTIR (1 MÓDULO), 2P+T 10 A, INCLUINDO SUPORTE E PLACA - FORNECIMENTO E INSTALAÇÃO. AF_03/2023</t>
  </si>
  <si>
    <t>ED-49405</t>
  </si>
  <si>
    <t>12.41</t>
  </si>
  <si>
    <t>LUMINÁRIA ARANDELA TIPO TARTARUGA BLINDADA COMPLETA, PARA UMA (1) LÂMPADA FLUORESCENTE COMPACTA 20W, FORNECIMENTO E INSTALAÇÃO, INCLUSIVE BASE E LÂMPADA</t>
  </si>
  <si>
    <t>INTERRUPTOR SIMPLES (4 MÓDULOS), 10A/250V, SEM SUPORTE E SEM PLACA - FORNECIMENTO E INSTALAÇÃO. AF_03/2023</t>
  </si>
  <si>
    <t>QUADRO DE DISTRIBUIÇÃO DE ENERGIA EM CHAPA DE AÇO GALVANIZADO, DE EMBUTIR, COM BARRAMENTO TRIFÁSICO, PARA 30 DISJUNTORES DIN 225A - FORNECIMENTO E INSTALAÇÃO. AF_10/2020</t>
  </si>
  <si>
    <t>ED-49504</t>
  </si>
  <si>
    <t>QUADRO DE DISTRIBUIÇÃO PARA 50 MÓDULOS COM BARRAMENTO 100 A</t>
  </si>
  <si>
    <t>ED-49501</t>
  </si>
  <si>
    <t>ED-49502</t>
  </si>
  <si>
    <t>QUADRO DE DISTRIBUIÇÃO PARA 24 MÓDULOS COM BARRAMENTO 100 A</t>
  </si>
  <si>
    <t>QUADRO DE DISTRIBUIÇÃO PARA 36 MÓDULOS COM BARRAMENTO 100 A</t>
  </si>
  <si>
    <t>OBRA:  CONSTRUÇÃO DO BATALHÃO DA PMMG</t>
  </si>
  <si>
    <t xml:space="preserve">ISS </t>
  </si>
  <si>
    <t>CPU001</t>
  </si>
  <si>
    <t>CPU002</t>
  </si>
  <si>
    <t>CPU008</t>
  </si>
  <si>
    <t>CPU003</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</si>
</sst>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
    <numFmt numFmtId="171" formatCode="_(&quot;R$ &quot;* #,##0.00_);_(&quot;R$ &quot;* \(#,##0.00\);_(&quot;R$ &quot;* \-??_);_(@_)"/>
    <numFmt numFmtId="172" formatCode="_(&quot;R$&quot;* #,##0.00_);_(&quot;R$&quot;* \(#,##0.00\);_(&quot;R$&quot;* \-??_);_(@_)"/>
    <numFmt numFmtId="173" formatCode="_-&quot;R$ &quot;* #,##0.00_-;&quot;-R$ &quot;* #,##0.00_-;_-&quot;R$ &quot;* \-??_-;_-@_-"/>
    <numFmt numFmtId="174" formatCode="_(* #,##0.00_);_(* \(#,##0.00\);_(* \-??_);_(@_)"/>
    <numFmt numFmtId="175" formatCode="_-* #,##0.00_-;\-* #,##0.00_-;_-* \-??_-;_-@_-"/>
    <numFmt numFmtId="176" formatCode="0.00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_(* #,##0.00_);_(* \(#,##0.00\);_(* &quot;-&quot;??_);_(@_)"/>
    <numFmt numFmtId="182" formatCode="[$-416]mmm\-yy;@"/>
    <numFmt numFmtId="183" formatCode="_-[$R$-416]\ * #,##0.00_-;\-[$R$-416]\ * #,##0.00_-;_-[$R$-416]\ * &quot;-&quot;??_-;_-@_-"/>
  </numFmts>
  <fonts count="65">
    <font>
      <sz val="10"/>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9"/>
      <color indexed="10"/>
      <name val="Geneva"/>
      <family val="2"/>
    </font>
    <font>
      <b/>
      <sz val="11"/>
      <color indexed="9"/>
      <name val="Calibri"/>
      <family val="2"/>
    </font>
    <font>
      <sz val="11"/>
      <color indexed="52"/>
      <name val="Calibri"/>
      <family val="2"/>
    </font>
    <font>
      <sz val="1"/>
      <color indexed="16"/>
      <name val="Courier New"/>
      <family val="3"/>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Arial"/>
      <family val="2"/>
    </font>
    <font>
      <b/>
      <sz val="11"/>
      <color indexed="63"/>
      <name val="Calibri"/>
      <family val="2"/>
    </font>
    <font>
      <sz val="1"/>
      <color indexed="18"/>
      <name val="Courier New"/>
      <family val="3"/>
    </font>
    <font>
      <sz val="11"/>
      <color indexed="10"/>
      <name val="Calibri"/>
      <family val="2"/>
    </font>
    <font>
      <b/>
      <sz val="18"/>
      <color indexed="56"/>
      <name val="Cambria"/>
      <family val="2"/>
    </font>
    <font>
      <b/>
      <sz val="1"/>
      <color indexed="16"/>
      <name val="Courier New"/>
      <family val="3"/>
    </font>
    <font>
      <b/>
      <sz val="11"/>
      <color indexed="8"/>
      <name val="Calibri"/>
      <family val="2"/>
    </font>
    <font>
      <sz val="10"/>
      <color indexed="8"/>
      <name val="Arial"/>
      <family val="2"/>
    </font>
    <font>
      <b/>
      <sz val="14"/>
      <color indexed="9"/>
      <name val="Arial"/>
      <family val="2"/>
    </font>
    <font>
      <b/>
      <sz val="10"/>
      <color indexed="8"/>
      <name val="Arial"/>
      <family val="2"/>
    </font>
    <font>
      <b/>
      <sz val="10"/>
      <name val="Arial"/>
      <family val="2"/>
    </font>
    <font>
      <b/>
      <sz val="18"/>
      <color indexed="9"/>
      <name val="Arial"/>
      <family val="2"/>
    </font>
    <font>
      <sz val="9"/>
      <color indexed="8"/>
      <name val="Arial"/>
      <family val="2"/>
    </font>
    <font>
      <b/>
      <sz val="9"/>
      <name val="Arial"/>
      <family val="2"/>
    </font>
    <font>
      <sz val="9"/>
      <name val="Arial"/>
      <family val="2"/>
    </font>
    <font>
      <b/>
      <sz val="9"/>
      <color indexed="8"/>
      <name val="Arial"/>
      <family val="2"/>
    </font>
    <font>
      <b/>
      <sz val="14"/>
      <name val="Arial"/>
      <family val="2"/>
    </font>
    <font>
      <b/>
      <sz val="9"/>
      <color indexed="9"/>
      <name val="Arial"/>
      <family val="2"/>
    </font>
    <font>
      <sz val="10"/>
      <color indexed="9"/>
      <name val="Arial"/>
      <family val="2"/>
    </font>
    <font>
      <sz val="8"/>
      <name val="Arial"/>
      <family val="0"/>
    </font>
    <font>
      <b/>
      <sz val="8"/>
      <name val="Arial"/>
      <family val="2"/>
    </font>
    <font>
      <sz val="6"/>
      <color indexed="8"/>
      <name val="Arial"/>
      <family val="2"/>
    </font>
    <font>
      <b/>
      <sz val="10"/>
      <color indexed="9"/>
      <name val="Calibri"/>
      <family val="2"/>
    </font>
    <font>
      <sz val="10"/>
      <color indexed="62"/>
      <name val="Calibri"/>
      <family val="2"/>
    </font>
    <font>
      <sz val="10"/>
      <color indexed="30"/>
      <name val="Calibri"/>
      <family val="2"/>
    </font>
    <font>
      <sz val="10"/>
      <name val="Calibri"/>
      <family val="2"/>
    </font>
    <font>
      <u val="single"/>
      <sz val="8.5"/>
      <color indexed="30"/>
      <name val="Arial"/>
      <family val="0"/>
    </font>
    <font>
      <u val="single"/>
      <sz val="8.5"/>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8.5"/>
      <color theme="10"/>
      <name val="Arial"/>
      <family val="0"/>
    </font>
    <font>
      <u val="single"/>
      <sz val="8.5"/>
      <color theme="11"/>
      <name val="Arial"/>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
      <patternFill patternType="solid">
        <fgColor theme="0"/>
        <bgColor indexed="64"/>
      </patternFill>
    </fill>
    <fill>
      <patternFill patternType="solid">
        <fgColor indexed="40"/>
        <bgColor indexed="64"/>
      </patternFill>
    </fill>
    <fill>
      <patternFill patternType="solid">
        <fgColor indexed="12"/>
        <bgColor indexed="64"/>
      </patternFill>
    </fill>
  </fills>
  <borders count="11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color indexed="63"/>
      </right>
      <top style="hair">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color indexed="63"/>
      </right>
      <top style="hair">
        <color indexed="8"/>
      </top>
      <bottom style="thin">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style="medium"/>
      <right style="hair"/>
      <top style="hair"/>
      <bottom style="hair"/>
    </border>
    <border>
      <left style="hair"/>
      <right style="hair"/>
      <top style="hair"/>
      <bottom style="hair"/>
    </border>
    <border>
      <left style="hair"/>
      <right style="medium"/>
      <top style="hair"/>
      <bottom style="hair"/>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medium"/>
      <top style="medium"/>
      <bottom style="medium"/>
    </border>
    <border>
      <left>
        <color indexed="63"/>
      </left>
      <right style="thin">
        <color indexed="8"/>
      </right>
      <top>
        <color indexed="63"/>
      </top>
      <bottom>
        <color indexed="63"/>
      </bottom>
    </border>
    <border>
      <left>
        <color indexed="63"/>
      </left>
      <right>
        <color indexed="63"/>
      </right>
      <top>
        <color indexed="63"/>
      </top>
      <bottom style="thin"/>
    </border>
    <border>
      <left style="hair">
        <color indexed="8"/>
      </left>
      <right style="hair">
        <color indexed="8"/>
      </right>
      <top style="hair">
        <color indexed="8"/>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right style="thin"/>
      <top/>
      <bottom style="medium"/>
    </border>
    <border>
      <left style="thin"/>
      <right/>
      <top style="thin"/>
      <bottom/>
    </border>
    <border>
      <left/>
      <right style="thin"/>
      <top style="thin"/>
      <bottom/>
    </border>
    <border>
      <left style="thin"/>
      <right/>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hair">
        <color indexed="8"/>
      </left>
      <right style="medium">
        <color indexed="8"/>
      </right>
      <top style="hair">
        <color indexed="8"/>
      </top>
      <bottom style="thin">
        <color indexed="8"/>
      </bottom>
    </border>
  </borders>
  <cellStyleXfs count="3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8"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8"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8"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8"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8"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8"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8"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8" fillId="2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8" fillId="3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8" fillId="3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8" fillId="3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8"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9" fillId="3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39" borderId="1" applyNumberFormat="0" applyAlignment="0" applyProtection="0"/>
    <xf numFmtId="0" fontId="50" fillId="40" borderId="2"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6" fillId="0" borderId="0">
      <alignment/>
      <protection/>
    </xf>
    <xf numFmtId="0" fontId="6" fillId="0" borderId="0">
      <alignment/>
      <protection/>
    </xf>
    <xf numFmtId="0" fontId="6" fillId="0" borderId="0">
      <alignment/>
      <protection/>
    </xf>
    <xf numFmtId="0" fontId="51" fillId="41" borderId="3" applyNumberFormat="0" applyAlignment="0" applyProtection="0"/>
    <xf numFmtId="0" fontId="7" fillId="42" borderId="4" applyNumberFormat="0" applyAlignment="0" applyProtection="0"/>
    <xf numFmtId="0" fontId="7" fillId="42" borderId="4" applyNumberFormat="0" applyAlignment="0" applyProtection="0"/>
    <xf numFmtId="0" fontId="7" fillId="42" borderId="4" applyNumberFormat="0" applyAlignment="0" applyProtection="0"/>
    <xf numFmtId="0" fontId="7" fillId="42" borderId="4" applyNumberFormat="0" applyAlignment="0" applyProtection="0"/>
    <xf numFmtId="0" fontId="52"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2" borderId="4" applyNumberFormat="0" applyAlignment="0" applyProtection="0"/>
    <xf numFmtId="170" fontId="9" fillId="0" borderId="0">
      <alignment/>
      <protection locked="0"/>
    </xf>
    <xf numFmtId="0" fontId="53" fillId="4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53" fillId="4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3" fillId="4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3" fillId="46"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3" fillId="4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3" fillId="4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54" fillId="49" borderId="2"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1" fillId="0" borderId="0" applyNumberFormat="0" applyFill="0" applyBorder="0" applyAlignment="0" applyProtection="0"/>
    <xf numFmtId="170" fontId="9" fillId="0" borderId="0">
      <alignment/>
      <protection locked="0"/>
    </xf>
    <xf numFmtId="0" fontId="4" fillId="4"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0" fillId="7" borderId="1" applyNumberFormat="0" applyAlignment="0" applyProtection="0"/>
    <xf numFmtId="0" fontId="8" fillId="0" borderId="6" applyNumberFormat="0" applyFill="0" applyAlignment="0" applyProtection="0"/>
    <xf numFmtId="169"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172" fontId="0" fillId="0" borderId="0" applyFill="0" applyBorder="0" applyAlignment="0" applyProtection="0"/>
    <xf numFmtId="171" fontId="0" fillId="0" borderId="0" applyFill="0" applyBorder="0" applyAlignment="0" applyProtection="0"/>
    <xf numFmtId="172"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51" borderId="10" applyNumberFormat="0" applyFont="0" applyAlignment="0" applyProtection="0"/>
    <xf numFmtId="0" fontId="0" fillId="52" borderId="11" applyNumberFormat="0" applyAlignment="0" applyProtection="0"/>
    <xf numFmtId="0" fontId="0" fillId="52" borderId="11" applyNumberFormat="0" applyAlignment="0" applyProtection="0"/>
    <xf numFmtId="0" fontId="0" fillId="52" borderId="11" applyNumberFormat="0" applyAlignment="0" applyProtection="0"/>
    <xf numFmtId="0" fontId="0" fillId="52" borderId="11" applyNumberFormat="0" applyAlignment="0" applyProtection="0"/>
    <xf numFmtId="0" fontId="0" fillId="52" borderId="11" applyNumberFormat="0" applyAlignment="0" applyProtection="0"/>
    <xf numFmtId="0" fontId="0" fillId="52" borderId="11" applyNumberFormat="0" applyAlignment="0" applyProtection="0"/>
    <xf numFmtId="0" fontId="17" fillId="39" borderId="12" applyNumberFormat="0" applyAlignment="0" applyProtection="0"/>
    <xf numFmtId="170" fontId="9" fillId="0" borderId="0">
      <alignment/>
      <protection locked="0"/>
    </xf>
    <xf numFmtId="170" fontId="9" fillId="0" borderId="0">
      <alignment/>
      <protection locked="0"/>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40" borderId="13"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170" fontId="18" fillId="0" borderId="0">
      <alignment/>
      <protection locked="0"/>
    </xf>
    <xf numFmtId="174" fontId="0" fillId="0" borderId="0" applyFill="0" applyBorder="0" applyAlignment="0" applyProtection="0"/>
    <xf numFmtId="41"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5"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5" fontId="0" fillId="0" borderId="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61" fillId="0" borderId="14"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62" fillId="0" borderId="15"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63" fillId="0" borderId="16"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0" fontId="21" fillId="0" borderId="0">
      <alignment/>
      <protection locked="0"/>
    </xf>
    <xf numFmtId="170" fontId="21" fillId="0" borderId="0">
      <alignment/>
      <protection locked="0"/>
    </xf>
    <xf numFmtId="0" fontId="64"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174" fontId="0" fillId="0" borderId="0" applyFill="0" applyBorder="0" applyAlignment="0" applyProtection="0"/>
    <xf numFmtId="174" fontId="0" fillId="0" borderId="0" applyFill="0" applyBorder="0" applyAlignment="0" applyProtection="0"/>
    <xf numFmtId="0" fontId="19" fillId="0" borderId="0" applyNumberFormat="0" applyFill="0" applyBorder="0" applyAlignment="0" applyProtection="0"/>
  </cellStyleXfs>
  <cellXfs count="241">
    <xf numFmtId="0" fontId="0" fillId="0" borderId="0" xfId="0" applyAlignment="1">
      <alignment/>
    </xf>
    <xf numFmtId="0" fontId="23" fillId="0" borderId="0" xfId="0" applyFont="1" applyAlignment="1">
      <alignment/>
    </xf>
    <xf numFmtId="0" fontId="23" fillId="0" borderId="19" xfId="0" applyFont="1" applyBorder="1" applyAlignment="1">
      <alignment/>
    </xf>
    <xf numFmtId="0" fontId="23" fillId="0" borderId="20" xfId="0" applyFont="1" applyBorder="1" applyAlignment="1">
      <alignment/>
    </xf>
    <xf numFmtId="0" fontId="23" fillId="0" borderId="0" xfId="0" applyFont="1" applyBorder="1" applyAlignment="1">
      <alignment/>
    </xf>
    <xf numFmtId="0" fontId="26" fillId="53" borderId="0" xfId="245" applyFont="1" applyFill="1" applyBorder="1" applyAlignment="1">
      <alignment wrapText="1"/>
      <protection/>
    </xf>
    <xf numFmtId="0" fontId="0" fillId="53" borderId="0" xfId="245" applyFont="1" applyFill="1" applyBorder="1" applyAlignment="1">
      <alignment wrapText="1"/>
      <protection/>
    </xf>
    <xf numFmtId="0" fontId="1" fillId="0" borderId="0" xfId="257">
      <alignment/>
      <protection/>
    </xf>
    <xf numFmtId="0" fontId="26" fillId="14" borderId="21" xfId="245" applyFont="1" applyFill="1" applyBorder="1" applyAlignment="1">
      <alignment horizontal="center" vertical="center"/>
      <protection/>
    </xf>
    <xf numFmtId="4" fontId="26" fillId="14" borderId="21" xfId="245" applyNumberFormat="1" applyFont="1" applyFill="1" applyBorder="1" applyAlignment="1">
      <alignment horizontal="center" vertical="center" wrapText="1"/>
      <protection/>
    </xf>
    <xf numFmtId="0" fontId="26" fillId="14" borderId="21" xfId="245" applyFont="1" applyFill="1" applyBorder="1" applyAlignment="1">
      <alignment horizontal="center" vertical="center" wrapText="1"/>
      <protection/>
    </xf>
    <xf numFmtId="10" fontId="28" fillId="53" borderId="21" xfId="269" applyNumberFormat="1" applyFont="1" applyFill="1" applyBorder="1" applyAlignment="1" applyProtection="1">
      <alignment horizontal="right" vertical="top" wrapText="1"/>
      <protection/>
    </xf>
    <xf numFmtId="10" fontId="29" fillId="53" borderId="22" xfId="245" applyNumberFormat="1" applyFont="1" applyFill="1" applyBorder="1" applyAlignment="1">
      <alignment vertical="top" wrapText="1"/>
      <protection/>
    </xf>
    <xf numFmtId="10" fontId="29" fillId="0" borderId="22" xfId="245" applyNumberFormat="1" applyFont="1" applyFill="1" applyBorder="1" applyAlignment="1">
      <alignment vertical="top" wrapText="1"/>
      <protection/>
    </xf>
    <xf numFmtId="10" fontId="29" fillId="0" borderId="23" xfId="245" applyNumberFormat="1" applyFont="1" applyFill="1" applyBorder="1" applyAlignment="1">
      <alignment vertical="top" wrapText="1"/>
      <protection/>
    </xf>
    <xf numFmtId="4" fontId="30" fillId="0" borderId="21" xfId="258" applyNumberFormat="1" applyFont="1" applyBorder="1" applyAlignment="1" applyProtection="1">
      <alignment vertical="center" wrapText="1"/>
      <protection/>
    </xf>
    <xf numFmtId="4" fontId="30" fillId="53" borderId="21" xfId="245" applyNumberFormat="1" applyFont="1" applyFill="1" applyBorder="1" applyAlignment="1">
      <alignment vertical="top" wrapText="1"/>
      <protection/>
    </xf>
    <xf numFmtId="4" fontId="30" fillId="53" borderId="24" xfId="245" applyNumberFormat="1" applyFont="1" applyFill="1" applyBorder="1" applyAlignment="1">
      <alignment vertical="top" wrapText="1"/>
      <protection/>
    </xf>
    <xf numFmtId="9" fontId="31" fillId="53" borderId="21" xfId="269" applyFont="1" applyFill="1" applyBorder="1" applyAlignment="1" applyProtection="1">
      <alignment horizontal="center" vertical="top" wrapText="1"/>
      <protection/>
    </xf>
    <xf numFmtId="10" fontId="29" fillId="53" borderId="21" xfId="245" applyNumberFormat="1" applyFont="1" applyFill="1" applyBorder="1" applyAlignment="1">
      <alignment vertical="top" wrapText="1"/>
      <protection/>
    </xf>
    <xf numFmtId="4" fontId="31" fillId="53" borderId="21" xfId="245" applyNumberFormat="1" applyFont="1" applyFill="1" applyBorder="1" applyAlignment="1">
      <alignment horizontal="center" vertical="top" wrapText="1"/>
      <protection/>
    </xf>
    <xf numFmtId="4" fontId="29" fillId="53" borderId="21" xfId="245" applyNumberFormat="1" applyFont="1" applyFill="1" applyBorder="1" applyAlignment="1">
      <alignment vertical="top" wrapText="1"/>
      <protection/>
    </xf>
    <xf numFmtId="0" fontId="26" fillId="53" borderId="0" xfId="245" applyFont="1" applyFill="1" applyBorder="1" applyAlignment="1">
      <alignment horizontal="center" vertical="center" wrapText="1"/>
      <protection/>
    </xf>
    <xf numFmtId="0" fontId="0" fillId="0" borderId="0" xfId="0" applyBorder="1" applyAlignment="1">
      <alignment/>
    </xf>
    <xf numFmtId="0" fontId="23" fillId="0" borderId="25" xfId="0" applyFont="1" applyBorder="1" applyAlignment="1">
      <alignment/>
    </xf>
    <xf numFmtId="0" fontId="0" fillId="0" borderId="26" xfId="0" applyBorder="1" applyAlignment="1">
      <alignment/>
    </xf>
    <xf numFmtId="0" fontId="33" fillId="54" borderId="26" xfId="0" applyFont="1" applyFill="1" applyBorder="1" applyAlignment="1" applyProtection="1">
      <alignment vertical="center"/>
      <protection/>
    </xf>
    <xf numFmtId="0" fontId="33" fillId="54" borderId="0" xfId="0" applyFont="1" applyFill="1" applyBorder="1" applyAlignment="1" applyProtection="1">
      <alignment vertical="center"/>
      <protection/>
    </xf>
    <xf numFmtId="0" fontId="33" fillId="54" borderId="27" xfId="0" applyFont="1" applyFill="1" applyBorder="1" applyAlignment="1" applyProtection="1">
      <alignment vertical="center"/>
      <protection/>
    </xf>
    <xf numFmtId="0" fontId="34" fillId="0" borderId="0" xfId="0" applyFont="1" applyAlignment="1">
      <alignment/>
    </xf>
    <xf numFmtId="0" fontId="0" fillId="0" borderId="0" xfId="0" applyFont="1" applyAlignment="1">
      <alignment/>
    </xf>
    <xf numFmtId="0" fontId="29" fillId="0" borderId="28" xfId="0" applyFont="1" applyFill="1" applyBorder="1" applyAlignment="1" applyProtection="1">
      <alignment horizontal="left" vertical="center"/>
      <protection/>
    </xf>
    <xf numFmtId="0" fontId="29" fillId="0" borderId="29" xfId="0" applyFont="1" applyFill="1" applyBorder="1" applyAlignment="1" applyProtection="1">
      <alignment horizontal="left" vertical="center"/>
      <protection/>
    </xf>
    <xf numFmtId="0" fontId="29" fillId="0" borderId="30" xfId="0" applyFont="1" applyFill="1" applyBorder="1" applyAlignment="1" applyProtection="1">
      <alignment horizontal="left" vertical="center"/>
      <protection/>
    </xf>
    <xf numFmtId="0" fontId="30" fillId="0" borderId="26"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30" fillId="0" borderId="27" xfId="0" applyFont="1" applyBorder="1" applyAlignment="1" applyProtection="1">
      <alignment vertical="center"/>
      <protection/>
    </xf>
    <xf numFmtId="0" fontId="29" fillId="4" borderId="31" xfId="0" applyFont="1" applyFill="1" applyBorder="1" applyAlignment="1" applyProtection="1">
      <alignment vertical="center"/>
      <protection locked="0"/>
    </xf>
    <xf numFmtId="0" fontId="29" fillId="4" borderId="32" xfId="0" applyFont="1" applyFill="1" applyBorder="1" applyAlignment="1" applyProtection="1">
      <alignment vertical="center"/>
      <protection locked="0"/>
    </xf>
    <xf numFmtId="0" fontId="29" fillId="4" borderId="33" xfId="0" applyFont="1" applyFill="1" applyBorder="1" applyAlignment="1" applyProtection="1">
      <alignment vertical="center"/>
      <protection locked="0"/>
    </xf>
    <xf numFmtId="0" fontId="30" fillId="0" borderId="0" xfId="0" applyFont="1" applyBorder="1" applyAlignment="1" applyProtection="1">
      <alignment vertical="center"/>
      <protection/>
    </xf>
    <xf numFmtId="0" fontId="30" fillId="0" borderId="26" xfId="0" applyFont="1" applyBorder="1" applyAlignment="1" applyProtection="1">
      <alignment vertical="center"/>
      <protection/>
    </xf>
    <xf numFmtId="0" fontId="30" fillId="4" borderId="31" xfId="0" applyFont="1" applyFill="1" applyBorder="1" applyAlignment="1" applyProtection="1">
      <alignment vertical="center"/>
      <protection locked="0"/>
    </xf>
    <xf numFmtId="0" fontId="30" fillId="4" borderId="32" xfId="0" applyFont="1" applyFill="1" applyBorder="1" applyAlignment="1" applyProtection="1">
      <alignment vertical="center"/>
      <protection locked="0"/>
    </xf>
    <xf numFmtId="0" fontId="30" fillId="4" borderId="33" xfId="0" applyFont="1" applyFill="1" applyBorder="1" applyAlignment="1" applyProtection="1">
      <alignment vertical="center"/>
      <protection locked="0"/>
    </xf>
    <xf numFmtId="0" fontId="0" fillId="0" borderId="27" xfId="0" applyFont="1" applyBorder="1" applyAlignment="1">
      <alignment/>
    </xf>
    <xf numFmtId="0" fontId="29" fillId="39" borderId="34" xfId="0" applyFont="1" applyFill="1" applyBorder="1" applyAlignment="1" applyProtection="1">
      <alignment vertical="center"/>
      <protection/>
    </xf>
    <xf numFmtId="0" fontId="30" fillId="39" borderId="31" xfId="0" applyFont="1" applyFill="1" applyBorder="1" applyAlignment="1" applyProtection="1">
      <alignment vertical="center"/>
      <protection/>
    </xf>
    <xf numFmtId="0" fontId="30" fillId="4" borderId="35" xfId="0" applyFont="1" applyFill="1" applyBorder="1" applyAlignment="1" applyProtection="1">
      <alignment horizontal="left" vertical="center"/>
      <protection/>
    </xf>
    <xf numFmtId="10" fontId="30" fillId="4" borderId="36" xfId="0" applyNumberFormat="1" applyFont="1" applyFill="1" applyBorder="1" applyAlignment="1" applyProtection="1">
      <alignment vertical="center"/>
      <protection/>
    </xf>
    <xf numFmtId="0" fontId="30" fillId="4" borderId="37" xfId="0" applyFont="1" applyFill="1" applyBorder="1" applyAlignment="1" applyProtection="1">
      <alignment horizontal="center" vertical="center"/>
      <protection/>
    </xf>
    <xf numFmtId="0" fontId="30" fillId="4" borderId="36" xfId="0" applyFont="1" applyFill="1" applyBorder="1" applyAlignment="1" applyProtection="1">
      <alignment horizontal="left" vertical="center"/>
      <protection/>
    </xf>
    <xf numFmtId="10" fontId="30" fillId="50" borderId="38" xfId="269" applyNumberFormat="1" applyFont="1" applyFill="1" applyBorder="1" applyAlignment="1" applyProtection="1">
      <alignment vertical="center"/>
      <protection locked="0"/>
    </xf>
    <xf numFmtId="0" fontId="30" fillId="4" borderId="39" xfId="0" applyFont="1" applyFill="1" applyBorder="1" applyAlignment="1" applyProtection="1">
      <alignment horizontal="left" vertical="center"/>
      <protection/>
    </xf>
    <xf numFmtId="10" fontId="30" fillId="4" borderId="40" xfId="0" applyNumberFormat="1" applyFont="1" applyFill="1" applyBorder="1" applyAlignment="1" applyProtection="1">
      <alignment vertical="center"/>
      <protection/>
    </xf>
    <xf numFmtId="0" fontId="30" fillId="4" borderId="41" xfId="0" applyFont="1" applyFill="1" applyBorder="1" applyAlignment="1" applyProtection="1">
      <alignment horizontal="center" vertical="center"/>
      <protection/>
    </xf>
    <xf numFmtId="0" fontId="30" fillId="4" borderId="40" xfId="0" applyFont="1" applyFill="1" applyBorder="1" applyAlignment="1" applyProtection="1">
      <alignment horizontal="left" vertical="center"/>
      <protection/>
    </xf>
    <xf numFmtId="0" fontId="30" fillId="4" borderId="42" xfId="0" applyFont="1" applyFill="1" applyBorder="1" applyAlignment="1" applyProtection="1">
      <alignment horizontal="left" vertical="center"/>
      <protection/>
    </xf>
    <xf numFmtId="0" fontId="30" fillId="4" borderId="43" xfId="0" applyFont="1" applyFill="1" applyBorder="1" applyAlignment="1" applyProtection="1">
      <alignment horizontal="left" vertical="center"/>
      <protection/>
    </xf>
    <xf numFmtId="0" fontId="0" fillId="4" borderId="26" xfId="0" applyFont="1" applyFill="1" applyBorder="1" applyAlignment="1">
      <alignment/>
    </xf>
    <xf numFmtId="10" fontId="30" fillId="4" borderId="24" xfId="0" applyNumberFormat="1" applyFont="1" applyFill="1" applyBorder="1" applyAlignment="1" applyProtection="1">
      <alignment vertical="center"/>
      <protection/>
    </xf>
    <xf numFmtId="10" fontId="30" fillId="4" borderId="29" xfId="0" applyNumberFormat="1" applyFont="1" applyFill="1" applyBorder="1" applyAlignment="1" applyProtection="1">
      <alignment vertical="center"/>
      <protection/>
    </xf>
    <xf numFmtId="0" fontId="0" fillId="4" borderId="44" xfId="0" applyFont="1" applyFill="1" applyBorder="1" applyAlignment="1">
      <alignment/>
    </xf>
    <xf numFmtId="0" fontId="30" fillId="4" borderId="45" xfId="0" applyFont="1" applyFill="1" applyBorder="1" applyAlignment="1" applyProtection="1">
      <alignment horizontal="left" vertical="center"/>
      <protection/>
    </xf>
    <xf numFmtId="10" fontId="0" fillId="4" borderId="46" xfId="269" applyNumberFormat="1" applyFont="1" applyFill="1" applyBorder="1" applyAlignment="1" applyProtection="1">
      <alignment/>
      <protection/>
    </xf>
    <xf numFmtId="0" fontId="0" fillId="4" borderId="47" xfId="0" applyFont="1" applyFill="1" applyBorder="1" applyAlignment="1">
      <alignment horizontal="right" vertical="center"/>
    </xf>
    <xf numFmtId="0" fontId="23" fillId="0" borderId="48" xfId="0" applyFont="1" applyBorder="1" applyAlignment="1">
      <alignment/>
    </xf>
    <xf numFmtId="0" fontId="0" fillId="0" borderId="49" xfId="0" applyBorder="1" applyAlignment="1">
      <alignment/>
    </xf>
    <xf numFmtId="0" fontId="0" fillId="0" borderId="50" xfId="0" applyBorder="1" applyAlignment="1">
      <alignment/>
    </xf>
    <xf numFmtId="0" fontId="26" fillId="14" borderId="51" xfId="245" applyFont="1" applyFill="1" applyBorder="1" applyAlignment="1">
      <alignment horizontal="center" vertical="center"/>
      <protection/>
    </xf>
    <xf numFmtId="0" fontId="26" fillId="14" borderId="52" xfId="245" applyFont="1" applyFill="1" applyBorder="1" applyAlignment="1">
      <alignment horizontal="center" vertical="center"/>
      <protection/>
    </xf>
    <xf numFmtId="10" fontId="29" fillId="0" borderId="53" xfId="245" applyNumberFormat="1" applyFont="1" applyFill="1" applyBorder="1" applyAlignment="1">
      <alignment vertical="top" wrapText="1"/>
      <protection/>
    </xf>
    <xf numFmtId="4" fontId="30" fillId="53" borderId="52" xfId="245" applyNumberFormat="1" applyFont="1" applyFill="1" applyBorder="1" applyAlignment="1">
      <alignment vertical="top" wrapText="1"/>
      <protection/>
    </xf>
    <xf numFmtId="10" fontId="29" fillId="53" borderId="52" xfId="245" applyNumberFormat="1" applyFont="1" applyFill="1" applyBorder="1" applyAlignment="1">
      <alignment vertical="top" wrapText="1"/>
      <protection/>
    </xf>
    <xf numFmtId="4" fontId="29" fillId="53" borderId="52" xfId="245" applyNumberFormat="1" applyFont="1" applyFill="1" applyBorder="1" applyAlignment="1">
      <alignment vertical="top" wrapText="1"/>
      <protection/>
    </xf>
    <xf numFmtId="0" fontId="26" fillId="53" borderId="54" xfId="245" applyFont="1" applyFill="1" applyBorder="1" applyAlignment="1">
      <alignment horizontal="center" vertical="center" wrapText="1"/>
      <protection/>
    </xf>
    <xf numFmtId="0" fontId="26" fillId="53" borderId="48" xfId="245" applyFont="1" applyFill="1" applyBorder="1" applyAlignment="1">
      <alignment horizontal="center" vertical="center" wrapText="1"/>
      <protection/>
    </xf>
    <xf numFmtId="0" fontId="23" fillId="0" borderId="50" xfId="0" applyFont="1" applyBorder="1" applyAlignment="1">
      <alignment/>
    </xf>
    <xf numFmtId="0" fontId="23" fillId="0" borderId="55" xfId="0" applyFont="1" applyBorder="1" applyAlignment="1">
      <alignment/>
    </xf>
    <xf numFmtId="0" fontId="26" fillId="0" borderId="56" xfId="0" applyFont="1" applyBorder="1" applyAlignment="1">
      <alignment vertical="center"/>
    </xf>
    <xf numFmtId="0" fontId="26" fillId="0" borderId="0" xfId="0" applyFont="1" applyBorder="1" applyAlignment="1">
      <alignment vertical="center"/>
    </xf>
    <xf numFmtId="0" fontId="0" fillId="0" borderId="56" xfId="0" applyBorder="1" applyAlignment="1">
      <alignment/>
    </xf>
    <xf numFmtId="0" fontId="36" fillId="0" borderId="57" xfId="0" applyFont="1" applyBorder="1" applyAlignment="1">
      <alignment horizontal="center" vertical="center" wrapText="1"/>
    </xf>
    <xf numFmtId="49" fontId="36" fillId="0" borderId="58" xfId="0" applyNumberFormat="1" applyFont="1" applyBorder="1" applyAlignment="1">
      <alignment horizontal="center" vertical="center" wrapText="1"/>
    </xf>
    <xf numFmtId="0" fontId="36" fillId="0" borderId="58" xfId="0" applyFont="1" applyBorder="1" applyAlignment="1">
      <alignment horizontal="left" vertical="center" wrapText="1"/>
    </xf>
    <xf numFmtId="2" fontId="35" fillId="0" borderId="58" xfId="286" applyNumberFormat="1" applyFont="1" applyFill="1" applyBorder="1" applyAlignment="1">
      <alignment horizontal="center" vertical="center" wrapText="1"/>
    </xf>
    <xf numFmtId="4" fontId="35" fillId="0" borderId="58" xfId="0" applyNumberFormat="1" applyFont="1" applyBorder="1" applyAlignment="1">
      <alignment horizontal="center" vertical="center" wrapText="1"/>
    </xf>
    <xf numFmtId="4" fontId="35" fillId="0" borderId="59" xfId="0" applyNumberFormat="1" applyFont="1" applyBorder="1" applyAlignment="1">
      <alignment horizontal="center" vertical="center" wrapText="1"/>
    </xf>
    <xf numFmtId="0" fontId="35" fillId="0" borderId="57" xfId="0" applyFont="1" applyBorder="1" applyAlignment="1">
      <alignment horizontal="center" vertical="center" wrapText="1"/>
    </xf>
    <xf numFmtId="49" fontId="35" fillId="0" borderId="58" xfId="0" applyNumberFormat="1" applyFont="1" applyBorder="1" applyAlignment="1">
      <alignment horizontal="center" vertical="center" wrapText="1"/>
    </xf>
    <xf numFmtId="0" fontId="35" fillId="0" borderId="58" xfId="0" applyFont="1" applyBorder="1" applyAlignment="1">
      <alignment horizontal="left" vertical="center" wrapText="1"/>
    </xf>
    <xf numFmtId="0" fontId="24" fillId="0" borderId="0" xfId="227" applyFont="1" applyFill="1" applyBorder="1" applyAlignment="1">
      <alignment horizontal="center" vertical="center"/>
      <protection/>
    </xf>
    <xf numFmtId="0" fontId="25" fillId="55" borderId="60" xfId="227" applyFont="1" applyFill="1" applyBorder="1" applyAlignment="1">
      <alignment horizontal="center" vertical="center"/>
      <protection/>
    </xf>
    <xf numFmtId="0" fontId="25" fillId="55" borderId="61" xfId="227" applyFont="1" applyFill="1" applyBorder="1" applyAlignment="1">
      <alignment horizontal="center" vertical="center"/>
      <protection/>
    </xf>
    <xf numFmtId="0" fontId="25" fillId="55" borderId="61" xfId="227" applyFont="1" applyFill="1" applyBorder="1" applyAlignment="1">
      <alignment horizontal="left" vertical="center"/>
      <protection/>
    </xf>
    <xf numFmtId="0" fontId="25" fillId="55" borderId="61" xfId="227" applyFont="1" applyFill="1" applyBorder="1" applyAlignment="1">
      <alignment horizontal="right" vertical="center"/>
      <protection/>
    </xf>
    <xf numFmtId="0" fontId="25" fillId="55" borderId="62" xfId="227" applyFont="1" applyFill="1" applyBorder="1" applyAlignment="1">
      <alignment horizontal="right" vertical="center"/>
      <protection/>
    </xf>
    <xf numFmtId="0" fontId="25" fillId="0" borderId="0" xfId="227" applyFont="1" applyFill="1" applyBorder="1" applyAlignment="1">
      <alignment horizontal="center" vertical="center"/>
      <protection/>
    </xf>
    <xf numFmtId="0" fontId="25" fillId="0" borderId="0" xfId="227" applyFont="1" applyFill="1" applyBorder="1" applyAlignment="1">
      <alignment horizontal="left" vertical="center"/>
      <protection/>
    </xf>
    <xf numFmtId="0" fontId="25" fillId="55" borderId="63" xfId="227" applyFont="1" applyFill="1" applyBorder="1" applyAlignment="1">
      <alignment horizontal="right" vertical="center"/>
      <protection/>
    </xf>
    <xf numFmtId="10" fontId="25" fillId="0" borderId="0" xfId="227" applyNumberFormat="1" applyFont="1" applyFill="1" applyBorder="1" applyAlignment="1">
      <alignment horizontal="center" vertical="center"/>
      <protection/>
    </xf>
    <xf numFmtId="0" fontId="25" fillId="0" borderId="0" xfId="227" applyFont="1" applyFill="1" applyBorder="1" applyAlignment="1">
      <alignment horizontal="center" vertical="center" wrapText="1"/>
      <protection/>
    </xf>
    <xf numFmtId="0" fontId="25" fillId="0" borderId="64" xfId="227" applyFont="1" applyFill="1" applyBorder="1" applyAlignment="1">
      <alignment horizontal="center" vertical="center"/>
      <protection/>
    </xf>
    <xf numFmtId="0" fontId="25" fillId="0" borderId="65" xfId="227" applyFont="1" applyFill="1" applyBorder="1" applyAlignment="1">
      <alignment horizontal="center" vertical="center"/>
      <protection/>
    </xf>
    <xf numFmtId="0" fontId="25" fillId="0" borderId="65" xfId="227" applyFont="1" applyFill="1" applyBorder="1" applyAlignment="1">
      <alignment horizontal="left" vertical="center"/>
      <protection/>
    </xf>
    <xf numFmtId="0" fontId="25" fillId="0" borderId="65" xfId="227" applyFont="1" applyFill="1" applyBorder="1" applyAlignment="1">
      <alignment horizontal="right" vertical="center" wrapText="1"/>
      <protection/>
    </xf>
    <xf numFmtId="0" fontId="25" fillId="0" borderId="65" xfId="227" applyFont="1" applyFill="1" applyBorder="1" applyAlignment="1">
      <alignment horizontal="center" vertical="center" wrapText="1"/>
      <protection/>
    </xf>
    <xf numFmtId="0" fontId="25" fillId="0" borderId="66" xfId="227" applyFont="1" applyFill="1" applyBorder="1" applyAlignment="1">
      <alignment horizontal="right" vertical="center" wrapText="1"/>
      <protection/>
    </xf>
    <xf numFmtId="10" fontId="25" fillId="55" borderId="67" xfId="227" applyNumberFormat="1" applyFont="1" applyFill="1" applyBorder="1" applyAlignment="1">
      <alignment horizontal="right" vertical="center"/>
      <protection/>
    </xf>
    <xf numFmtId="44" fontId="64" fillId="0" borderId="68" xfId="207" applyNumberFormat="1" applyFont="1" applyBorder="1" applyAlignment="1">
      <alignment horizontal="right" vertical="center"/>
    </xf>
    <xf numFmtId="49" fontId="37" fillId="0" borderId="0" xfId="0" applyNumberFormat="1" applyFont="1" applyAlignment="1">
      <alignment vertical="center" wrapText="1"/>
    </xf>
    <xf numFmtId="49" fontId="37" fillId="0" borderId="69" xfId="0" applyNumberFormat="1" applyFont="1" applyBorder="1" applyAlignment="1">
      <alignment vertical="center" wrapText="1"/>
    </xf>
    <xf numFmtId="0" fontId="0" fillId="0" borderId="0" xfId="0" applyAlignment="1" quotePrefix="1">
      <alignment/>
    </xf>
    <xf numFmtId="49" fontId="35" fillId="55" borderId="58" xfId="0" applyNumberFormat="1" applyFont="1" applyFill="1" applyBorder="1" applyAlignment="1">
      <alignment horizontal="center" vertical="center" wrapText="1"/>
    </xf>
    <xf numFmtId="0" fontId="23" fillId="53" borderId="0" xfId="0" applyFont="1" applyFill="1" applyAlignment="1">
      <alignment/>
    </xf>
    <xf numFmtId="10" fontId="23" fillId="53" borderId="0" xfId="0" applyNumberFormat="1" applyFont="1" applyFill="1" applyAlignment="1">
      <alignment/>
    </xf>
    <xf numFmtId="10" fontId="23" fillId="53" borderId="0" xfId="0" applyNumberFormat="1" applyFont="1" applyFill="1" applyBorder="1" applyAlignment="1">
      <alignment/>
    </xf>
    <xf numFmtId="0" fontId="0" fillId="53" borderId="0" xfId="0" applyFill="1" applyAlignment="1">
      <alignment/>
    </xf>
    <xf numFmtId="0" fontId="35" fillId="0" borderId="58" xfId="0" applyNumberFormat="1" applyFont="1" applyBorder="1" applyAlignment="1">
      <alignment horizontal="center" vertical="center" wrapText="1"/>
    </xf>
    <xf numFmtId="0" fontId="35" fillId="55" borderId="58" xfId="0" applyNumberFormat="1" applyFont="1" applyFill="1" applyBorder="1" applyAlignment="1">
      <alignment horizontal="center" vertical="center" wrapText="1"/>
    </xf>
    <xf numFmtId="0" fontId="26" fillId="0" borderId="54" xfId="0" applyFont="1" applyBorder="1" applyAlignment="1">
      <alignment vertical="center"/>
    </xf>
    <xf numFmtId="0" fontId="23" fillId="55" borderId="54" xfId="0" applyFont="1" applyFill="1" applyBorder="1" applyAlignment="1">
      <alignment vertical="center"/>
    </xf>
    <xf numFmtId="0" fontId="23" fillId="55" borderId="0" xfId="0" applyFont="1" applyFill="1" applyBorder="1" applyAlignment="1">
      <alignment vertical="center"/>
    </xf>
    <xf numFmtId="0" fontId="23" fillId="55" borderId="0" xfId="0" applyFont="1" applyFill="1" applyBorder="1" applyAlignment="1">
      <alignment horizontal="center" vertical="center"/>
    </xf>
    <xf numFmtId="0" fontId="23" fillId="55" borderId="48" xfId="0" applyFont="1" applyFill="1" applyBorder="1" applyAlignment="1">
      <alignment vertical="center"/>
    </xf>
    <xf numFmtId="0" fontId="16" fillId="55" borderId="54" xfId="0" applyFont="1" applyFill="1" applyBorder="1" applyAlignment="1">
      <alignment horizontal="center" vertical="center"/>
    </xf>
    <xf numFmtId="0" fontId="16" fillId="55" borderId="0" xfId="0" applyFont="1" applyFill="1" applyBorder="1" applyAlignment="1">
      <alignment horizontal="center" vertical="center"/>
    </xf>
    <xf numFmtId="0" fontId="16" fillId="55" borderId="48" xfId="0" applyFont="1" applyFill="1" applyBorder="1" applyAlignment="1">
      <alignment horizontal="center" vertical="center"/>
    </xf>
    <xf numFmtId="0" fontId="16" fillId="55" borderId="70" xfId="0" applyFont="1" applyFill="1" applyBorder="1" applyAlignment="1">
      <alignment horizontal="center" vertical="center"/>
    </xf>
    <xf numFmtId="4" fontId="16" fillId="55" borderId="48" xfId="0" applyNumberFormat="1" applyFont="1" applyFill="1" applyBorder="1" applyAlignment="1">
      <alignment horizontal="center" vertical="center"/>
    </xf>
    <xf numFmtId="0" fontId="26" fillId="56" borderId="54" xfId="245" applyFont="1" applyFill="1" applyBorder="1" applyAlignment="1">
      <alignment wrapText="1"/>
      <protection/>
    </xf>
    <xf numFmtId="0" fontId="26" fillId="56" borderId="0" xfId="245" applyFont="1" applyFill="1" applyBorder="1" applyAlignment="1">
      <alignment wrapText="1"/>
      <protection/>
    </xf>
    <xf numFmtId="0" fontId="26" fillId="56" borderId="48" xfId="245" applyFont="1" applyFill="1" applyBorder="1" applyAlignment="1">
      <alignment wrapText="1"/>
      <protection/>
    </xf>
    <xf numFmtId="0" fontId="0" fillId="56" borderId="54" xfId="245" applyFont="1" applyFill="1" applyBorder="1" applyAlignment="1">
      <alignment wrapText="1"/>
      <protection/>
    </xf>
    <xf numFmtId="0" fontId="0" fillId="56" borderId="0" xfId="245" applyFont="1" applyFill="1" applyBorder="1" applyAlignment="1">
      <alignment wrapText="1"/>
      <protection/>
    </xf>
    <xf numFmtId="0" fontId="0" fillId="56" borderId="48" xfId="245" applyFont="1" applyFill="1" applyBorder="1" applyAlignment="1">
      <alignment wrapText="1"/>
      <protection/>
    </xf>
    <xf numFmtId="0" fontId="0" fillId="55" borderId="49" xfId="0" applyFill="1" applyBorder="1" applyAlignment="1">
      <alignment/>
    </xf>
    <xf numFmtId="0" fontId="0" fillId="55" borderId="50" xfId="0" applyFill="1" applyBorder="1" applyAlignment="1">
      <alignment/>
    </xf>
    <xf numFmtId="0" fontId="0" fillId="55" borderId="55" xfId="0" applyFill="1" applyBorder="1" applyAlignment="1">
      <alignment/>
    </xf>
    <xf numFmtId="0" fontId="38" fillId="57" borderId="71" xfId="244" applyFont="1" applyFill="1" applyBorder="1" applyAlignment="1">
      <alignment horizontal="center" vertical="center" wrapText="1"/>
      <protection/>
    </xf>
    <xf numFmtId="0" fontId="38" fillId="57" borderId="71" xfId="244" applyFont="1" applyFill="1" applyBorder="1" applyAlignment="1">
      <alignment vertical="center" wrapText="1"/>
      <protection/>
    </xf>
    <xf numFmtId="0" fontId="38" fillId="57" borderId="71" xfId="228" applyFont="1" applyFill="1" applyBorder="1" applyAlignment="1">
      <alignment horizontal="center" vertical="center" wrapText="1"/>
      <protection/>
    </xf>
    <xf numFmtId="4" fontId="39" fillId="57" borderId="71" xfId="228" applyNumberFormat="1" applyFont="1" applyFill="1" applyBorder="1" applyAlignment="1" applyProtection="1">
      <alignment horizontal="right" vertical="center" wrapText="1"/>
      <protection/>
    </xf>
    <xf numFmtId="4" fontId="40" fillId="57" borderId="71" xfId="228" applyNumberFormat="1" applyFont="1" applyFill="1" applyBorder="1" applyAlignment="1">
      <alignment horizontal="right" vertical="center" wrapText="1"/>
      <protection/>
    </xf>
    <xf numFmtId="4" fontId="41" fillId="57" borderId="71" xfId="228" applyNumberFormat="1" applyFont="1" applyFill="1" applyBorder="1" applyAlignment="1">
      <alignment horizontal="right" vertical="center" wrapText="1"/>
      <protection/>
    </xf>
    <xf numFmtId="0" fontId="38" fillId="57" borderId="72" xfId="228" applyNumberFormat="1" applyFont="1" applyFill="1" applyBorder="1" applyAlignment="1">
      <alignment horizontal="center" vertical="center" wrapText="1"/>
      <protection/>
    </xf>
    <xf numFmtId="4" fontId="38" fillId="57" borderId="73" xfId="228" applyNumberFormat="1" applyFont="1" applyFill="1" applyBorder="1" applyAlignment="1">
      <alignment horizontal="right" vertical="center" wrapText="1"/>
      <protection/>
    </xf>
    <xf numFmtId="0" fontId="25" fillId="0" borderId="74" xfId="227" applyFont="1" applyFill="1" applyBorder="1" applyAlignment="1">
      <alignment horizontal="left" vertical="center" wrapText="1"/>
      <protection/>
    </xf>
    <xf numFmtId="0" fontId="25" fillId="0" borderId="75" xfId="227" applyFont="1" applyFill="1" applyBorder="1" applyAlignment="1">
      <alignment horizontal="left" vertical="center" wrapText="1"/>
      <protection/>
    </xf>
    <xf numFmtId="0" fontId="25" fillId="0" borderId="76" xfId="227" applyFont="1" applyFill="1" applyBorder="1" applyAlignment="1">
      <alignment horizontal="left" vertical="center" wrapText="1"/>
      <protection/>
    </xf>
    <xf numFmtId="0" fontId="25" fillId="0" borderId="77" xfId="227" applyFont="1" applyFill="1" applyBorder="1" applyAlignment="1">
      <alignment horizontal="center" vertical="center"/>
      <protection/>
    </xf>
    <xf numFmtId="0" fontId="25" fillId="0" borderId="75" xfId="227" applyFont="1" applyFill="1" applyBorder="1" applyAlignment="1">
      <alignment horizontal="center" vertical="center"/>
      <protection/>
    </xf>
    <xf numFmtId="0" fontId="25" fillId="0" borderId="78" xfId="227" applyFont="1" applyFill="1" applyBorder="1" applyAlignment="1">
      <alignment horizontal="center" vertical="center"/>
      <protection/>
    </xf>
    <xf numFmtId="0" fontId="26" fillId="56" borderId="0" xfId="245" applyFont="1" applyFill="1" applyBorder="1" applyAlignment="1">
      <alignment horizontal="center" wrapText="1"/>
      <protection/>
    </xf>
    <xf numFmtId="0" fontId="16" fillId="55" borderId="79" xfId="0" applyFont="1" applyFill="1" applyBorder="1" applyAlignment="1">
      <alignment horizontal="right" vertical="center"/>
    </xf>
    <xf numFmtId="0" fontId="16" fillId="55" borderId="80" xfId="0" applyFont="1" applyFill="1" applyBorder="1" applyAlignment="1">
      <alignment horizontal="right" vertical="center"/>
    </xf>
    <xf numFmtId="0" fontId="16" fillId="55" borderId="81" xfId="0" applyFont="1" applyFill="1" applyBorder="1" applyAlignment="1">
      <alignment horizontal="right" vertical="center"/>
    </xf>
    <xf numFmtId="0" fontId="25" fillId="0" borderId="74" xfId="227" applyFont="1" applyFill="1" applyBorder="1" applyAlignment="1">
      <alignment horizontal="left" vertical="center"/>
      <protection/>
    </xf>
    <xf numFmtId="0" fontId="25" fillId="0" borderId="75" xfId="227" applyFont="1" applyFill="1" applyBorder="1" applyAlignment="1">
      <alignment horizontal="left" vertical="center"/>
      <protection/>
    </xf>
    <xf numFmtId="0" fontId="25" fillId="0" borderId="76" xfId="227" applyFont="1" applyFill="1" applyBorder="1" applyAlignment="1">
      <alignment horizontal="left" vertical="center"/>
      <protection/>
    </xf>
    <xf numFmtId="0" fontId="25" fillId="0" borderId="49" xfId="227" applyFont="1" applyFill="1" applyBorder="1" applyAlignment="1">
      <alignment horizontal="left" vertical="center" wrapText="1"/>
      <protection/>
    </xf>
    <xf numFmtId="0" fontId="25" fillId="0" borderId="50" xfId="227" applyFont="1" applyFill="1" applyBorder="1" applyAlignment="1">
      <alignment horizontal="left" vertical="center" wrapText="1"/>
      <protection/>
    </xf>
    <xf numFmtId="0" fontId="25" fillId="0" borderId="82" xfId="227" applyFont="1" applyFill="1" applyBorder="1" applyAlignment="1">
      <alignment horizontal="left" vertical="center" wrapText="1"/>
      <protection/>
    </xf>
    <xf numFmtId="0" fontId="25" fillId="0" borderId="49" xfId="227" applyFont="1" applyFill="1" applyBorder="1" applyAlignment="1">
      <alignment horizontal="center" vertical="center" wrapText="1"/>
      <protection/>
    </xf>
    <xf numFmtId="0" fontId="25" fillId="0" borderId="50" xfId="227" applyFont="1" applyFill="1" applyBorder="1" applyAlignment="1">
      <alignment horizontal="center" vertical="center" wrapText="1"/>
      <protection/>
    </xf>
    <xf numFmtId="0" fontId="25" fillId="0" borderId="55" xfId="227" applyFont="1" applyFill="1" applyBorder="1" applyAlignment="1">
      <alignment horizontal="center" vertical="center" wrapText="1"/>
      <protection/>
    </xf>
    <xf numFmtId="0" fontId="25" fillId="55" borderId="83" xfId="227" applyFont="1" applyFill="1" applyBorder="1" applyAlignment="1">
      <alignment horizontal="center" vertical="center"/>
      <protection/>
    </xf>
    <xf numFmtId="0" fontId="25" fillId="55" borderId="84" xfId="227" applyFont="1" applyFill="1" applyBorder="1" applyAlignment="1">
      <alignment horizontal="center" vertical="center"/>
      <protection/>
    </xf>
    <xf numFmtId="0" fontId="25" fillId="55" borderId="85" xfId="227" applyFont="1" applyFill="1" applyBorder="1" applyAlignment="1">
      <alignment horizontal="center" vertical="center"/>
      <protection/>
    </xf>
    <xf numFmtId="0" fontId="25" fillId="55" borderId="82" xfId="227" applyFont="1" applyFill="1" applyBorder="1" applyAlignment="1">
      <alignment horizontal="center" vertical="center"/>
      <protection/>
    </xf>
    <xf numFmtId="0" fontId="25" fillId="55" borderId="77" xfId="227" applyFont="1" applyFill="1" applyBorder="1" applyAlignment="1">
      <alignment horizontal="center" vertical="center"/>
      <protection/>
    </xf>
    <xf numFmtId="0" fontId="25" fillId="55" borderId="78" xfId="227" applyFont="1" applyFill="1" applyBorder="1" applyAlignment="1">
      <alignment horizontal="center" vertical="center"/>
      <protection/>
    </xf>
    <xf numFmtId="0" fontId="22" fillId="0" borderId="68" xfId="0" applyFont="1" applyFill="1" applyBorder="1" applyAlignment="1">
      <alignment horizontal="right" vertical="center" wrapText="1"/>
    </xf>
    <xf numFmtId="0" fontId="23" fillId="55" borderId="86" xfId="0" applyFont="1" applyFill="1" applyBorder="1" applyAlignment="1">
      <alignment horizontal="center"/>
    </xf>
    <xf numFmtId="0" fontId="23" fillId="55" borderId="87" xfId="0" applyFont="1" applyFill="1" applyBorder="1" applyAlignment="1">
      <alignment horizontal="center"/>
    </xf>
    <xf numFmtId="0" fontId="23" fillId="55" borderId="87" xfId="0" applyFont="1" applyFill="1" applyBorder="1" applyAlignment="1">
      <alignment horizontal="center" wrapText="1"/>
    </xf>
    <xf numFmtId="0" fontId="23" fillId="55" borderId="88" xfId="0" applyFont="1" applyFill="1" applyBorder="1" applyAlignment="1">
      <alignment horizontal="center" wrapText="1"/>
    </xf>
    <xf numFmtId="14" fontId="25" fillId="0" borderId="89" xfId="227" applyNumberFormat="1" applyFont="1" applyFill="1" applyBorder="1" applyAlignment="1">
      <alignment horizontal="left" vertical="center"/>
      <protection/>
    </xf>
    <xf numFmtId="0" fontId="25" fillId="0" borderId="77" xfId="227" applyFont="1" applyFill="1" applyBorder="1" applyAlignment="1">
      <alignment horizontal="left" vertical="center"/>
      <protection/>
    </xf>
    <xf numFmtId="0" fontId="25" fillId="0" borderId="90" xfId="227" applyFont="1" applyFill="1" applyBorder="1" applyAlignment="1">
      <alignment horizontal="left" vertical="center"/>
      <protection/>
    </xf>
    <xf numFmtId="0" fontId="23" fillId="55" borderId="0" xfId="0" applyFont="1" applyFill="1" applyBorder="1" applyAlignment="1">
      <alignment horizontal="center" vertical="center"/>
    </xf>
    <xf numFmtId="0" fontId="25" fillId="0" borderId="91" xfId="227" applyFont="1" applyFill="1" applyBorder="1" applyAlignment="1">
      <alignment horizontal="left" vertical="center"/>
      <protection/>
    </xf>
    <xf numFmtId="0" fontId="25" fillId="0" borderId="92" xfId="227" applyFont="1" applyFill="1" applyBorder="1" applyAlignment="1">
      <alignment horizontal="left" vertical="center"/>
      <protection/>
    </xf>
    <xf numFmtId="0" fontId="25" fillId="0" borderId="93" xfId="227" applyFont="1" applyFill="1" applyBorder="1" applyAlignment="1">
      <alignment horizontal="left" vertical="center"/>
      <protection/>
    </xf>
    <xf numFmtId="0" fontId="25" fillId="0" borderId="94" xfId="227" applyFont="1" applyFill="1" applyBorder="1" applyAlignment="1">
      <alignment horizontal="left" vertical="center"/>
      <protection/>
    </xf>
    <xf numFmtId="0" fontId="23" fillId="55" borderId="49" xfId="0" applyFont="1" applyFill="1" applyBorder="1" applyAlignment="1">
      <alignment horizontal="center"/>
    </xf>
    <xf numFmtId="0" fontId="23" fillId="55" borderId="50" xfId="0" applyFont="1" applyFill="1" applyBorder="1" applyAlignment="1">
      <alignment horizontal="center"/>
    </xf>
    <xf numFmtId="0" fontId="23" fillId="55" borderId="55" xfId="0" applyFont="1" applyFill="1" applyBorder="1" applyAlignment="1">
      <alignment horizontal="center"/>
    </xf>
    <xf numFmtId="0" fontId="32" fillId="55" borderId="86" xfId="227" applyFont="1" applyFill="1" applyBorder="1" applyAlignment="1">
      <alignment horizontal="center" vertical="center"/>
      <protection/>
    </xf>
    <xf numFmtId="0" fontId="32" fillId="55" borderId="87" xfId="227" applyFont="1" applyFill="1" applyBorder="1" applyAlignment="1">
      <alignment horizontal="center" vertical="center"/>
      <protection/>
    </xf>
    <xf numFmtId="0" fontId="32" fillId="55" borderId="88" xfId="227" applyFont="1" applyFill="1" applyBorder="1" applyAlignment="1">
      <alignment horizontal="center" vertical="center"/>
      <protection/>
    </xf>
    <xf numFmtId="0" fontId="27" fillId="58" borderId="95" xfId="245" applyFont="1" applyFill="1" applyBorder="1" applyAlignment="1">
      <alignment horizontal="center" vertical="center"/>
      <protection/>
    </xf>
    <xf numFmtId="0" fontId="27" fillId="58" borderId="96" xfId="245" applyFont="1" applyFill="1" applyBorder="1" applyAlignment="1">
      <alignment horizontal="center" vertical="center"/>
      <protection/>
    </xf>
    <xf numFmtId="0" fontId="27" fillId="58" borderId="97" xfId="245" applyFont="1" applyFill="1" applyBorder="1" applyAlignment="1">
      <alignment horizontal="center" vertical="center"/>
      <protection/>
    </xf>
    <xf numFmtId="0" fontId="26" fillId="53" borderId="79" xfId="245" applyNumberFormat="1" applyFont="1" applyFill="1" applyBorder="1" applyAlignment="1">
      <alignment horizontal="center" vertical="center"/>
      <protection/>
    </xf>
    <xf numFmtId="0" fontId="26" fillId="53" borderId="80" xfId="245" applyNumberFormat="1" applyFont="1" applyFill="1" applyBorder="1" applyAlignment="1">
      <alignment horizontal="center" vertical="center"/>
      <protection/>
    </xf>
    <xf numFmtId="0" fontId="26" fillId="53" borderId="81" xfId="245" applyNumberFormat="1" applyFont="1" applyFill="1" applyBorder="1" applyAlignment="1">
      <alignment horizontal="center" vertical="center"/>
      <protection/>
    </xf>
    <xf numFmtId="49" fontId="0" fillId="53" borderId="98" xfId="245" applyNumberFormat="1" applyFont="1" applyFill="1" applyBorder="1" applyAlignment="1">
      <alignment horizontal="center" vertical="center" wrapText="1"/>
      <protection/>
    </xf>
    <xf numFmtId="0" fontId="0" fillId="53" borderId="22" xfId="245" applyNumberFormat="1" applyFont="1" applyFill="1" applyBorder="1" applyAlignment="1">
      <alignment horizontal="left" vertical="center" wrapText="1"/>
      <protection/>
    </xf>
    <xf numFmtId="49" fontId="0" fillId="53" borderId="22" xfId="245" applyNumberFormat="1" applyFont="1" applyFill="1" applyBorder="1" applyAlignment="1">
      <alignment horizontal="left" vertical="center" wrapText="1"/>
      <protection/>
    </xf>
    <xf numFmtId="4" fontId="0" fillId="53" borderId="22" xfId="245" applyNumberFormat="1" applyFont="1" applyFill="1" applyBorder="1" applyAlignment="1">
      <alignment horizontal="left" vertical="center" wrapText="1"/>
      <protection/>
    </xf>
    <xf numFmtId="49" fontId="0" fillId="53" borderId="21" xfId="245" applyNumberFormat="1" applyFont="1" applyFill="1" applyBorder="1" applyAlignment="1">
      <alignment horizontal="left" vertical="center" wrapText="1"/>
      <protection/>
    </xf>
    <xf numFmtId="0" fontId="26" fillId="53" borderId="51" xfId="245" applyFont="1" applyFill="1" applyBorder="1" applyAlignment="1">
      <alignment horizontal="center" vertical="center" wrapText="1"/>
      <protection/>
    </xf>
    <xf numFmtId="0" fontId="26" fillId="53" borderId="45" xfId="245" applyFont="1" applyFill="1" applyBorder="1" applyAlignment="1">
      <alignment horizontal="center" vertical="center" wrapText="1"/>
      <protection/>
    </xf>
    <xf numFmtId="0" fontId="26" fillId="53" borderId="79" xfId="245" applyFont="1" applyFill="1" applyBorder="1" applyAlignment="1">
      <alignment horizontal="center" wrapText="1"/>
      <protection/>
    </xf>
    <xf numFmtId="0" fontId="26" fillId="53" borderId="80" xfId="245" applyFont="1" applyFill="1" applyBorder="1" applyAlignment="1">
      <alignment horizontal="center" wrapText="1"/>
      <protection/>
    </xf>
    <xf numFmtId="0" fontId="26" fillId="53" borderId="81" xfId="245" applyFont="1" applyFill="1" applyBorder="1" applyAlignment="1">
      <alignment horizontal="center" wrapText="1"/>
      <protection/>
    </xf>
    <xf numFmtId="0" fontId="16" fillId="0" borderId="54" xfId="0" applyFont="1" applyBorder="1" applyAlignment="1">
      <alignment horizontal="right" vertical="center"/>
    </xf>
    <xf numFmtId="0" fontId="16" fillId="0" borderId="0" xfId="0" applyFont="1" applyBorder="1" applyAlignment="1">
      <alignment horizontal="right" vertical="center"/>
    </xf>
    <xf numFmtId="0" fontId="16" fillId="0" borderId="48" xfId="0" applyFont="1" applyBorder="1" applyAlignment="1">
      <alignment horizontal="right" vertical="center"/>
    </xf>
    <xf numFmtId="0" fontId="16" fillId="0" borderId="49" xfId="0" applyFont="1" applyBorder="1" applyAlignment="1">
      <alignment horizontal="right" vertical="center"/>
    </xf>
    <xf numFmtId="0" fontId="16" fillId="0" borderId="50" xfId="0" applyFont="1" applyBorder="1" applyAlignment="1">
      <alignment horizontal="right" vertical="center"/>
    </xf>
    <xf numFmtId="0" fontId="16" fillId="0" borderId="55" xfId="0" applyFont="1" applyBorder="1" applyAlignment="1">
      <alignment horizontal="right" vertical="center"/>
    </xf>
    <xf numFmtId="0" fontId="26" fillId="0" borderId="54" xfId="0" applyFont="1" applyBorder="1" applyAlignment="1">
      <alignment horizontal="center" vertical="center"/>
    </xf>
    <xf numFmtId="0" fontId="26" fillId="0" borderId="0" xfId="0" applyFont="1" applyBorder="1" applyAlignment="1">
      <alignment horizontal="center" vertical="center"/>
    </xf>
    <xf numFmtId="0" fontId="26" fillId="53" borderId="0" xfId="245" applyFont="1" applyFill="1" applyBorder="1" applyAlignment="1">
      <alignment horizontal="left" wrapText="1"/>
      <protection/>
    </xf>
    <xf numFmtId="0" fontId="0" fillId="0" borderId="0" xfId="0" applyAlignment="1">
      <alignment horizontal="center"/>
    </xf>
    <xf numFmtId="0" fontId="32" fillId="0" borderId="80" xfId="0" applyFont="1" applyBorder="1" applyAlignment="1">
      <alignment horizontal="center"/>
    </xf>
    <xf numFmtId="0" fontId="0" fillId="0" borderId="99" xfId="0" applyFont="1" applyBorder="1" applyAlignment="1">
      <alignment horizontal="center" vertical="center"/>
    </xf>
    <xf numFmtId="0" fontId="29" fillId="4" borderId="100" xfId="0" applyFont="1" applyFill="1" applyBorder="1" applyAlignment="1" applyProtection="1">
      <alignment horizontal="left" vertical="center"/>
      <protection locked="0"/>
    </xf>
    <xf numFmtId="0" fontId="0" fillId="4" borderId="99" xfId="0" applyFont="1" applyFill="1" applyBorder="1" applyAlignment="1">
      <alignment horizontal="center"/>
    </xf>
    <xf numFmtId="0" fontId="29" fillId="39" borderId="21" xfId="0" applyFont="1" applyFill="1" applyBorder="1" applyAlignment="1" applyProtection="1">
      <alignment horizontal="center" vertical="center" wrapText="1"/>
      <protection/>
    </xf>
    <xf numFmtId="0" fontId="29" fillId="39" borderId="46" xfId="0" applyFont="1" applyFill="1" applyBorder="1" applyAlignment="1" applyProtection="1">
      <alignment horizontal="center" vertical="center"/>
      <protection/>
    </xf>
    <xf numFmtId="10" fontId="30" fillId="4" borderId="37" xfId="0" applyNumberFormat="1" applyFont="1" applyFill="1" applyBorder="1" applyAlignment="1" applyProtection="1">
      <alignment horizontal="center" vertical="center"/>
      <protection/>
    </xf>
    <xf numFmtId="10" fontId="30" fillId="4" borderId="101" xfId="0" applyNumberFormat="1" applyFont="1" applyFill="1" applyBorder="1" applyAlignment="1" applyProtection="1">
      <alignment horizontal="center" vertical="center"/>
      <protection/>
    </xf>
    <xf numFmtId="10" fontId="30" fillId="4" borderId="41" xfId="0" applyNumberFormat="1" applyFont="1" applyFill="1" applyBorder="1" applyAlignment="1" applyProtection="1">
      <alignment horizontal="center" vertical="center"/>
      <protection/>
    </xf>
    <xf numFmtId="10" fontId="30" fillId="4" borderId="102" xfId="0" applyNumberFormat="1" applyFont="1" applyFill="1" applyBorder="1" applyAlignment="1" applyProtection="1">
      <alignment horizontal="center" vertical="center"/>
      <protection/>
    </xf>
    <xf numFmtId="0" fontId="0" fillId="0" borderId="46" xfId="0" applyNumberFormat="1" applyFont="1" applyBorder="1" applyAlignment="1">
      <alignment horizontal="center"/>
    </xf>
    <xf numFmtId="10" fontId="30" fillId="4" borderId="29" xfId="0" applyNumberFormat="1" applyFont="1" applyFill="1" applyBorder="1" applyAlignment="1" applyProtection="1">
      <alignment horizontal="center" vertical="center"/>
      <protection/>
    </xf>
    <xf numFmtId="10" fontId="30" fillId="4" borderId="103" xfId="0" applyNumberFormat="1" applyFont="1" applyFill="1" applyBorder="1" applyAlignment="1" applyProtection="1">
      <alignment horizontal="center" vertical="center"/>
      <protection/>
    </xf>
    <xf numFmtId="10" fontId="30" fillId="39" borderId="99" xfId="0" applyNumberFormat="1" applyFont="1" applyFill="1" applyBorder="1" applyAlignment="1" applyProtection="1">
      <alignment horizontal="center" vertical="center"/>
      <protection/>
    </xf>
    <xf numFmtId="0" fontId="0" fillId="0" borderId="104" xfId="0" applyNumberFormat="1" applyBorder="1" applyAlignment="1">
      <alignment horizontal="center"/>
    </xf>
    <xf numFmtId="0" fontId="0" fillId="0" borderId="105" xfId="0" applyNumberFormat="1" applyBorder="1" applyAlignment="1">
      <alignment horizontal="center"/>
    </xf>
    <xf numFmtId="0" fontId="0" fillId="0" borderId="0" xfId="0" applyFont="1" applyBorder="1" applyAlignment="1">
      <alignment horizontal="center"/>
    </xf>
    <xf numFmtId="0" fontId="26" fillId="4" borderId="106" xfId="0" applyFont="1" applyFill="1" applyBorder="1" applyAlignment="1">
      <alignment horizontal="center"/>
    </xf>
    <xf numFmtId="10" fontId="0" fillId="4" borderId="46" xfId="0" applyNumberFormat="1" applyFill="1" applyBorder="1" applyAlignment="1">
      <alignment horizontal="left" vertical="center"/>
    </xf>
    <xf numFmtId="10" fontId="0" fillId="4" borderId="107" xfId="0" applyNumberFormat="1" applyFill="1" applyBorder="1" applyAlignment="1">
      <alignment horizontal="left" vertical="center"/>
    </xf>
    <xf numFmtId="0" fontId="26" fillId="0" borderId="108" xfId="0" applyFont="1" applyBorder="1" applyAlignment="1">
      <alignment horizontal="left" vertical="center" wrapText="1"/>
    </xf>
    <xf numFmtId="0" fontId="0" fillId="0" borderId="109" xfId="0" applyNumberFormat="1" applyBorder="1" applyAlignment="1">
      <alignment horizontal="center"/>
    </xf>
    <xf numFmtId="0" fontId="0" fillId="50" borderId="21" xfId="0" applyFont="1" applyFill="1" applyBorder="1" applyAlignment="1">
      <alignment horizontal="center"/>
    </xf>
    <xf numFmtId="0" fontId="0" fillId="4" borderId="45" xfId="0" applyFill="1" applyBorder="1" applyAlignment="1">
      <alignment horizontal="right" vertical="center"/>
    </xf>
  </cellXfs>
  <cellStyles count="329">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2" xfId="22"/>
    <cellStyle name="20% - Ênfase1 2 2" xfId="23"/>
    <cellStyle name="20% - Ênfase1 3" xfId="24"/>
    <cellStyle name="20% - Ênfase1 3 2" xfId="25"/>
    <cellStyle name="20% - Ênfase2" xfId="26"/>
    <cellStyle name="20% - Ênfase2 2" xfId="27"/>
    <cellStyle name="20% - Ênfase2 2 2" xfId="28"/>
    <cellStyle name="20% - Ênfase2 3" xfId="29"/>
    <cellStyle name="20% - Ênfase2 3 2" xfId="30"/>
    <cellStyle name="20% - Ênfase3" xfId="31"/>
    <cellStyle name="20% - Ênfase3 2" xfId="32"/>
    <cellStyle name="20% - Ênfase3 2 2" xfId="33"/>
    <cellStyle name="20% - Ênfase3 3" xfId="34"/>
    <cellStyle name="20% - Ênfase3 3 2" xfId="35"/>
    <cellStyle name="20% - Ênfase4" xfId="36"/>
    <cellStyle name="20% - Ênfase4 2" xfId="37"/>
    <cellStyle name="20% - Ênfase4 2 2" xfId="38"/>
    <cellStyle name="20% - Ênfase4 3" xfId="39"/>
    <cellStyle name="20% - Ênfase4 3 2" xfId="40"/>
    <cellStyle name="20% - Ênfase5" xfId="41"/>
    <cellStyle name="20% - Ênfase5 2" xfId="42"/>
    <cellStyle name="20% - Ênfase5 2 2" xfId="43"/>
    <cellStyle name="20% - Ênfase5 3" xfId="44"/>
    <cellStyle name="20% - Ênfase5 3 2" xfId="45"/>
    <cellStyle name="20% - Ênfase6" xfId="46"/>
    <cellStyle name="20% - Ênfase6 2" xfId="47"/>
    <cellStyle name="20% - Ênfase6 2 2" xfId="48"/>
    <cellStyle name="20% - Ênfase6 3" xfId="49"/>
    <cellStyle name="20% - Ênfase6 3 2" xfId="50"/>
    <cellStyle name="40% - Accent1" xfId="51"/>
    <cellStyle name="40% - Accent2" xfId="52"/>
    <cellStyle name="40% - Accent3" xfId="53"/>
    <cellStyle name="40% - Accent4" xfId="54"/>
    <cellStyle name="40% - Accent5" xfId="55"/>
    <cellStyle name="40% - Accent6" xfId="56"/>
    <cellStyle name="40% - Ênfase1" xfId="57"/>
    <cellStyle name="40% - Ênfase1 2" xfId="58"/>
    <cellStyle name="40% - Ênfase1 2 2" xfId="59"/>
    <cellStyle name="40% - Ênfase1 3" xfId="60"/>
    <cellStyle name="40% - Ênfase1 3 2" xfId="61"/>
    <cellStyle name="40% - Ênfase2" xfId="62"/>
    <cellStyle name="40% - Ênfase2 2" xfId="63"/>
    <cellStyle name="40% - Ênfase2 2 2" xfId="64"/>
    <cellStyle name="40% - Ênfase2 3" xfId="65"/>
    <cellStyle name="40% - Ênfase2 3 2" xfId="66"/>
    <cellStyle name="40% - Ênfase3" xfId="67"/>
    <cellStyle name="40% - Ênfase3 2" xfId="68"/>
    <cellStyle name="40% - Ênfase3 2 2" xfId="69"/>
    <cellStyle name="40% - Ênfase3 3" xfId="70"/>
    <cellStyle name="40% - Ênfase3 3 2" xfId="71"/>
    <cellStyle name="40% - Ênfase4" xfId="72"/>
    <cellStyle name="40% - Ênfase4 2" xfId="73"/>
    <cellStyle name="40% - Ênfase4 2 2" xfId="74"/>
    <cellStyle name="40% - Ênfase4 3" xfId="75"/>
    <cellStyle name="40% - Ênfase4 3 2" xfId="76"/>
    <cellStyle name="40% - Ênfase5" xfId="77"/>
    <cellStyle name="40% - Ênfase5 2" xfId="78"/>
    <cellStyle name="40% - Ênfase5 2 2" xfId="79"/>
    <cellStyle name="40% - Ênfase5 3" xfId="80"/>
    <cellStyle name="40% - Ênfase5 3 2" xfId="81"/>
    <cellStyle name="40% - Ênfase6" xfId="82"/>
    <cellStyle name="40% - Ênfase6 2" xfId="83"/>
    <cellStyle name="40% - Ênfase6 2 2" xfId="84"/>
    <cellStyle name="40% - Ênfase6 3" xfId="85"/>
    <cellStyle name="40% - Ênfase6 3 2" xfId="86"/>
    <cellStyle name="60% - Accent1" xfId="87"/>
    <cellStyle name="60% - Accent2" xfId="88"/>
    <cellStyle name="60% - Accent3" xfId="89"/>
    <cellStyle name="60% - Accent4" xfId="90"/>
    <cellStyle name="60% - Accent5" xfId="91"/>
    <cellStyle name="60% - Accent6" xfId="92"/>
    <cellStyle name="60% - Ênfase1" xfId="93"/>
    <cellStyle name="60% - Ênfase1 2" xfId="94"/>
    <cellStyle name="60% - Ênfase1 2 2" xfId="95"/>
    <cellStyle name="60% - Ênfase1 3" xfId="96"/>
    <cellStyle name="60% - Ênfase1 3 2" xfId="97"/>
    <cellStyle name="60% - Ênfase2" xfId="98"/>
    <cellStyle name="60% - Ênfase2 2" xfId="99"/>
    <cellStyle name="60% - Ênfase2 2 2" xfId="100"/>
    <cellStyle name="60% - Ênfase2 3" xfId="101"/>
    <cellStyle name="60% - Ênfase2 3 2" xfId="102"/>
    <cellStyle name="60% - Ênfase3" xfId="103"/>
    <cellStyle name="60% - Ênfase3 2" xfId="104"/>
    <cellStyle name="60% - Ênfase3 2 2" xfId="105"/>
    <cellStyle name="60% - Ênfase3 3" xfId="106"/>
    <cellStyle name="60% - Ênfase3 3 2" xfId="107"/>
    <cellStyle name="60% - Ênfase4" xfId="108"/>
    <cellStyle name="60% - Ênfase4 2" xfId="109"/>
    <cellStyle name="60% - Ênfase4 2 2" xfId="110"/>
    <cellStyle name="60% - Ênfase4 3" xfId="111"/>
    <cellStyle name="60% - Ênfase4 3 2" xfId="112"/>
    <cellStyle name="60% - Ênfase5" xfId="113"/>
    <cellStyle name="60% - Ênfase5 2" xfId="114"/>
    <cellStyle name="60% - Ênfase5 2 2" xfId="115"/>
    <cellStyle name="60% - Ênfase5 3" xfId="116"/>
    <cellStyle name="60% - Ênfase5 3 2" xfId="117"/>
    <cellStyle name="60% - Ênfase6" xfId="118"/>
    <cellStyle name="60% - Ênfase6 2" xfId="119"/>
    <cellStyle name="60% - Ênfase6 2 2" xfId="120"/>
    <cellStyle name="60% - Ênfase6 3" xfId="121"/>
    <cellStyle name="60% - Ênfase6 3 2" xfId="122"/>
    <cellStyle name="Accent1" xfId="123"/>
    <cellStyle name="Accent2" xfId="124"/>
    <cellStyle name="Accent3" xfId="125"/>
    <cellStyle name="Accent4" xfId="126"/>
    <cellStyle name="Accent5" xfId="127"/>
    <cellStyle name="Accent6" xfId="128"/>
    <cellStyle name="Bad 1" xfId="129"/>
    <cellStyle name="Bom" xfId="130"/>
    <cellStyle name="Bom 2" xfId="131"/>
    <cellStyle name="Bom 2 2" xfId="132"/>
    <cellStyle name="Bom 3" xfId="133"/>
    <cellStyle name="Bom 3 2" xfId="134"/>
    <cellStyle name="Calculation" xfId="135"/>
    <cellStyle name="Cálculo" xfId="136"/>
    <cellStyle name="Cálculo 2" xfId="137"/>
    <cellStyle name="Cálculo 2 2" xfId="138"/>
    <cellStyle name="Cálculo 3" xfId="139"/>
    <cellStyle name="Cálculo 3 2" xfId="140"/>
    <cellStyle name="Cancel" xfId="141"/>
    <cellStyle name="Cancel 2" xfId="142"/>
    <cellStyle name="Cancel 3" xfId="143"/>
    <cellStyle name="Célula de Verificação" xfId="144"/>
    <cellStyle name="Célula de Verificação 2" xfId="145"/>
    <cellStyle name="Célula de Verificação 2 2" xfId="146"/>
    <cellStyle name="Célula de Verificação 3" xfId="147"/>
    <cellStyle name="Célula de Verificação 3 2" xfId="148"/>
    <cellStyle name="Célula Vinculada" xfId="149"/>
    <cellStyle name="Célula Vinculada 2" xfId="150"/>
    <cellStyle name="Célula Vinculada 2 2" xfId="151"/>
    <cellStyle name="Célula Vinculada 3" xfId="152"/>
    <cellStyle name="Célula Vinculada 3 2" xfId="153"/>
    <cellStyle name="Check Cell" xfId="154"/>
    <cellStyle name="Data" xfId="155"/>
    <cellStyle name="Ênfase1" xfId="156"/>
    <cellStyle name="Ênfase1 2" xfId="157"/>
    <cellStyle name="Ênfase1 2 2" xfId="158"/>
    <cellStyle name="Ênfase1 3" xfId="159"/>
    <cellStyle name="Ênfase1 3 2" xfId="160"/>
    <cellStyle name="Ênfase2" xfId="161"/>
    <cellStyle name="Ênfase2 2" xfId="162"/>
    <cellStyle name="Ênfase2 2 2" xfId="163"/>
    <cellStyle name="Ênfase2 3" xfId="164"/>
    <cellStyle name="Ênfase2 3 2" xfId="165"/>
    <cellStyle name="Ênfase3" xfId="166"/>
    <cellStyle name="Ênfase3 2" xfId="167"/>
    <cellStyle name="Ênfase3 2 2" xfId="168"/>
    <cellStyle name="Ênfase3 3" xfId="169"/>
    <cellStyle name="Ênfase3 3 2" xfId="170"/>
    <cellStyle name="Ênfase4" xfId="171"/>
    <cellStyle name="Ênfase4 2" xfId="172"/>
    <cellStyle name="Ênfase4 2 2" xfId="173"/>
    <cellStyle name="Ênfase4 3" xfId="174"/>
    <cellStyle name="Ênfase4 3 2" xfId="175"/>
    <cellStyle name="Ênfase5" xfId="176"/>
    <cellStyle name="Ênfase5 2" xfId="177"/>
    <cellStyle name="Ênfase5 2 2" xfId="178"/>
    <cellStyle name="Ênfase5 3" xfId="179"/>
    <cellStyle name="Ênfase5 3 2" xfId="180"/>
    <cellStyle name="Ênfase6" xfId="181"/>
    <cellStyle name="Ênfase6 2" xfId="182"/>
    <cellStyle name="Ênfase6 2 2" xfId="183"/>
    <cellStyle name="Ênfase6 3" xfId="184"/>
    <cellStyle name="Ênfase6 3 2" xfId="185"/>
    <cellStyle name="Entrada" xfId="186"/>
    <cellStyle name="Entrada 2" xfId="187"/>
    <cellStyle name="Entrada 2 2" xfId="188"/>
    <cellStyle name="Entrada 3" xfId="189"/>
    <cellStyle name="Entrada 3 2" xfId="190"/>
    <cellStyle name="Explanatory Text" xfId="191"/>
    <cellStyle name="Fixo" xfId="192"/>
    <cellStyle name="Good 1" xfId="193"/>
    <cellStyle name="Heading 1 1" xfId="194"/>
    <cellStyle name="Heading 2 1" xfId="195"/>
    <cellStyle name="Heading 3" xfId="196"/>
    <cellStyle name="Heading 4" xfId="197"/>
    <cellStyle name="Hyperlink" xfId="198"/>
    <cellStyle name="Followed Hyperlink" xfId="199"/>
    <cellStyle name="Incorreto" xfId="200"/>
    <cellStyle name="Incorreto 2" xfId="201"/>
    <cellStyle name="Incorreto 2 2" xfId="202"/>
    <cellStyle name="Incorreto 3" xfId="203"/>
    <cellStyle name="Incorreto 3 2" xfId="204"/>
    <cellStyle name="Input" xfId="205"/>
    <cellStyle name="Linked Cell" xfId="206"/>
    <cellStyle name="Currency" xfId="207"/>
    <cellStyle name="Currency [0]" xfId="208"/>
    <cellStyle name="Moeda 2" xfId="209"/>
    <cellStyle name="Moeda 2 2" xfId="210"/>
    <cellStyle name="Moeda 2 2 2" xfId="211"/>
    <cellStyle name="Moeda 2 3" xfId="212"/>
    <cellStyle name="Moeda 2 4" xfId="213"/>
    <cellStyle name="Moeda 2_Planilha de Composição de Custos - Copeiragem e Recepc MODELO" xfId="214"/>
    <cellStyle name="Moeda 3" xfId="215"/>
    <cellStyle name="Moeda 3 2" xfId="216"/>
    <cellStyle name="Moeda 4" xfId="217"/>
    <cellStyle name="Moeda 5" xfId="218"/>
    <cellStyle name="Moeda 6" xfId="219"/>
    <cellStyle name="Moeda 7" xfId="220"/>
    <cellStyle name="Neutra" xfId="221"/>
    <cellStyle name="Neutra 2" xfId="222"/>
    <cellStyle name="Neutra 2 2" xfId="223"/>
    <cellStyle name="Neutra 3" xfId="224"/>
    <cellStyle name="Neutra 3 2" xfId="225"/>
    <cellStyle name="Neutral 1" xfId="226"/>
    <cellStyle name="Normal 10" xfId="227"/>
    <cellStyle name="Normal 141" xfId="228"/>
    <cellStyle name="Normal 142" xfId="229"/>
    <cellStyle name="Normal 147" xfId="230"/>
    <cellStyle name="Normal 152" xfId="231"/>
    <cellStyle name="Normal 153" xfId="232"/>
    <cellStyle name="Normal 155" xfId="233"/>
    <cellStyle name="Normal 156" xfId="234"/>
    <cellStyle name="Normal 158" xfId="235"/>
    <cellStyle name="Normal 159" xfId="236"/>
    <cellStyle name="Normal 160" xfId="237"/>
    <cellStyle name="Normal 161" xfId="238"/>
    <cellStyle name="Normal 165" xfId="239"/>
    <cellStyle name="Normal 166" xfId="240"/>
    <cellStyle name="Normal 173" xfId="241"/>
    <cellStyle name="Normal 2" xfId="242"/>
    <cellStyle name="Normal 2 10 2" xfId="243"/>
    <cellStyle name="Normal 2 19" xfId="244"/>
    <cellStyle name="Normal 2 2" xfId="245"/>
    <cellStyle name="Normal 2 2 2" xfId="246"/>
    <cellStyle name="Normal 2_022-007-ORC-R2 - 19NOV2014" xfId="247"/>
    <cellStyle name="Normal 3" xfId="248"/>
    <cellStyle name="Normal 3 3" xfId="249"/>
    <cellStyle name="Normal 4" xfId="250"/>
    <cellStyle name="Normal 5" xfId="251"/>
    <cellStyle name="Normal 6" xfId="252"/>
    <cellStyle name="Normal 7" xfId="253"/>
    <cellStyle name="Normal 8" xfId="254"/>
    <cellStyle name="Normal 85" xfId="255"/>
    <cellStyle name="Normal 87" xfId="256"/>
    <cellStyle name="Normal_PLANILHA - LICITAÇÃO CHIQUINHO DE CARVALHO" xfId="257"/>
    <cellStyle name="Normal_Planilha com Declaração RT" xfId="258"/>
    <cellStyle name="Nota" xfId="259"/>
    <cellStyle name="Nota 2" xfId="260"/>
    <cellStyle name="Nota 2 2" xfId="261"/>
    <cellStyle name="Nota 2_PLANILHA ORÇ. GERAL R5" xfId="262"/>
    <cellStyle name="Nota 3" xfId="263"/>
    <cellStyle name="Nota 3 2" xfId="264"/>
    <cellStyle name="Note 1" xfId="265"/>
    <cellStyle name="Output" xfId="266"/>
    <cellStyle name="Percentual" xfId="267"/>
    <cellStyle name="Ponto" xfId="268"/>
    <cellStyle name="Percent" xfId="269"/>
    <cellStyle name="Porcentagem 10" xfId="270"/>
    <cellStyle name="Porcentagem 2" xfId="271"/>
    <cellStyle name="Porcentagem 2 2" xfId="272"/>
    <cellStyle name="Porcentagem 2 3" xfId="273"/>
    <cellStyle name="Porcentagem 3" xfId="274"/>
    <cellStyle name="Porcentagem 4" xfId="275"/>
    <cellStyle name="Porcentagem 5" xfId="276"/>
    <cellStyle name="Porcentagem 5 2" xfId="277"/>
    <cellStyle name="Saída" xfId="278"/>
    <cellStyle name="Saída 2" xfId="279"/>
    <cellStyle name="Saída 2 2" xfId="280"/>
    <cellStyle name="Saída 3" xfId="281"/>
    <cellStyle name="Saída 3 2" xfId="282"/>
    <cellStyle name="Separador de m" xfId="283"/>
    <cellStyle name="Comma" xfId="284"/>
    <cellStyle name="Comma [0]" xfId="285"/>
    <cellStyle name="Separador de milhares 10" xfId="286"/>
    <cellStyle name="Separador de milhares 10 2" xfId="287"/>
    <cellStyle name="Separador de milhares 2" xfId="288"/>
    <cellStyle name="Separador de milhares 2 2" xfId="289"/>
    <cellStyle name="Separador de milhares 2 2 2" xfId="290"/>
    <cellStyle name="Separador de milhares 2 3" xfId="291"/>
    <cellStyle name="Separador de milhares 3" xfId="292"/>
    <cellStyle name="Separador de milhares 3 2" xfId="293"/>
    <cellStyle name="Separador de milhares 4" xfId="294"/>
    <cellStyle name="Separador de milhares 5" xfId="295"/>
    <cellStyle name="Separador de milhares 5 2" xfId="296"/>
    <cellStyle name="Texto de Aviso" xfId="297"/>
    <cellStyle name="Texto de Aviso 2" xfId="298"/>
    <cellStyle name="Texto de Aviso 2 2" xfId="299"/>
    <cellStyle name="Texto de Aviso 3" xfId="300"/>
    <cellStyle name="Texto de Aviso 3 2" xfId="301"/>
    <cellStyle name="Texto Explicativo" xfId="302"/>
    <cellStyle name="Texto Explicativo 2" xfId="303"/>
    <cellStyle name="Texto Explicativo 2 2" xfId="304"/>
    <cellStyle name="Texto Explicativo 3" xfId="305"/>
    <cellStyle name="Texto Explicativo 3 2" xfId="306"/>
    <cellStyle name="Title" xfId="307"/>
    <cellStyle name="Título" xfId="308"/>
    <cellStyle name="Título 1" xfId="309"/>
    <cellStyle name="Título 1 2" xfId="310"/>
    <cellStyle name="Título 1 2 2" xfId="311"/>
    <cellStyle name="Título 1 3" xfId="312"/>
    <cellStyle name="Título 1 3 2" xfId="313"/>
    <cellStyle name="Título 2" xfId="314"/>
    <cellStyle name="Título 2 2" xfId="315"/>
    <cellStyle name="Título 2 2 2" xfId="316"/>
    <cellStyle name="Título 2 3" xfId="317"/>
    <cellStyle name="Título 2 3 2" xfId="318"/>
    <cellStyle name="Título 3" xfId="319"/>
    <cellStyle name="Título 3 2" xfId="320"/>
    <cellStyle name="Título 3 2 2" xfId="321"/>
    <cellStyle name="Título 3 3" xfId="322"/>
    <cellStyle name="Título 3 3 2" xfId="323"/>
    <cellStyle name="Título 4" xfId="324"/>
    <cellStyle name="Título 4 2" xfId="325"/>
    <cellStyle name="Título 4 2 2" xfId="326"/>
    <cellStyle name="Título 4 3" xfId="327"/>
    <cellStyle name="Título 4 3 2" xfId="328"/>
    <cellStyle name="Título 5" xfId="329"/>
    <cellStyle name="Título 5 2" xfId="330"/>
    <cellStyle name="Título 6" xfId="331"/>
    <cellStyle name="Título 6 2" xfId="332"/>
    <cellStyle name="Titulo1" xfId="333"/>
    <cellStyle name="Titulo2" xfId="334"/>
    <cellStyle name="Total" xfId="335"/>
    <cellStyle name="Total 2" xfId="336"/>
    <cellStyle name="Total 2 2" xfId="337"/>
    <cellStyle name="Total 3" xfId="338"/>
    <cellStyle name="Total 3 2" xfId="339"/>
    <cellStyle name="Vírgula 2" xfId="340"/>
    <cellStyle name="Vírgula 3" xfId="341"/>
    <cellStyle name="Warning Text" xfId="342"/>
  </cellStyles>
  <dxfs count="32">
    <dxf>
      <font>
        <b val="0"/>
        <color indexed="10"/>
      </font>
      <fill>
        <patternFill patternType="solid">
          <fgColor indexed="26"/>
          <bgColor indexed="43"/>
        </patternFill>
      </fill>
    </dxf>
    <dxf>
      <font>
        <b val="0"/>
        <color indexed="12"/>
      </font>
      <fill>
        <patternFill patternType="solid">
          <fgColor indexed="42"/>
          <bgColor indexed="27"/>
        </patternFill>
      </fill>
    </dxf>
    <dxf>
      <fill>
        <patternFill patternType="solid">
          <fgColor indexed="13"/>
          <bgColor indexed="50"/>
        </patternFill>
      </fill>
    </dxf>
    <dxf>
      <font>
        <b/>
        <i/>
        <color indexed="10"/>
      </font>
    </dxf>
    <dxf>
      <fill>
        <patternFill patternType="solid">
          <fgColor indexed="50"/>
          <bgColor indexed="13"/>
        </patternFill>
      </fill>
    </dxf>
    <dxf>
      <font>
        <b/>
        <i val="0"/>
        <color indexed="8"/>
      </font>
      <fill>
        <patternFill patternType="solid">
          <fgColor indexed="24"/>
          <bgColor indexed="55"/>
        </patternFill>
      </fill>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FBF00"/>
      <rgbColor rgb="00FF00FF"/>
      <rgbColor rgb="00CCCCCC"/>
      <rgbColor rgb="00800000"/>
      <rgbColor rgb="00008000"/>
      <rgbColor rgb="00000080"/>
      <rgbColor rgb="00B2B2B2"/>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DDDDDD"/>
      <rgbColor rgb="0000FFFF"/>
      <rgbColor rgb="00800080"/>
      <rgbColor rgb="00800000"/>
      <rgbColor rgb="00008080"/>
      <rgbColor rgb="000000FF"/>
      <rgbColor rgb="0000CCFF"/>
      <rgbColor rgb="00EEEEEE"/>
      <rgbColor rgb="00CCFFCC"/>
      <rgbColor rgb="00FFFF99"/>
      <rgbColor rgb="0099CCFF"/>
      <rgbColor rgb="00FF99CC"/>
      <rgbColor rgb="00CC99FF"/>
      <rgbColor rgb="00FFCC99"/>
      <rgbColor rgb="003366FF"/>
      <rgbColor rgb="0033CCCC"/>
      <rgbColor rgb="00DFB200"/>
      <rgbColor rgb="00FFCC00"/>
      <rgbColor rgb="00FF9900"/>
      <rgbColor rgb="00FF6600"/>
      <rgbColor rgb="00666666"/>
      <rgbColor rgb="00969696"/>
      <rgbColor rgb="00003366"/>
      <rgbColor rgb="00339966"/>
      <rgbColor rgb="000100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0</xdr:row>
      <xdr:rowOff>76200</xdr:rowOff>
    </xdr:from>
    <xdr:to>
      <xdr:col>6</xdr:col>
      <xdr:colOff>495300</xdr:colOff>
      <xdr:row>0</xdr:row>
      <xdr:rowOff>676275</xdr:rowOff>
    </xdr:to>
    <xdr:pic>
      <xdr:nvPicPr>
        <xdr:cNvPr id="1" name="Imagem 6"/>
        <xdr:cNvPicPr preferRelativeResize="1">
          <a:picLocks noChangeAspect="1"/>
        </xdr:cNvPicPr>
      </xdr:nvPicPr>
      <xdr:blipFill>
        <a:blip r:embed="rId1"/>
        <a:stretch>
          <a:fillRect/>
        </a:stretch>
      </xdr:blipFill>
      <xdr:spPr>
        <a:xfrm>
          <a:off x="1381125" y="76200"/>
          <a:ext cx="61150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295275</xdr:rowOff>
    </xdr:from>
    <xdr:to>
      <xdr:col>9</xdr:col>
      <xdr:colOff>476250</xdr:colOff>
      <xdr:row>1</xdr:row>
      <xdr:rowOff>438150</xdr:rowOff>
    </xdr:to>
    <xdr:pic>
      <xdr:nvPicPr>
        <xdr:cNvPr id="1" name="Imagem 1"/>
        <xdr:cNvPicPr preferRelativeResize="1">
          <a:picLocks noChangeAspect="1"/>
        </xdr:cNvPicPr>
      </xdr:nvPicPr>
      <xdr:blipFill>
        <a:blip r:embed="rId1"/>
        <a:stretch>
          <a:fillRect/>
        </a:stretch>
      </xdr:blipFill>
      <xdr:spPr>
        <a:xfrm>
          <a:off x="400050" y="295275"/>
          <a:ext cx="5133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ck_server\descritivos\Meus%20documentos\Egesa-antigos\TO-134\Meus%20Documentos\FV-DN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ck_server\descritivos\Meus%20documentos\Egesa-antigos\TO-134\0798\TECNICO\TEACOMP\LOTE06\P09\P10\RELAT6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ack_server\descritivos\Meus%20documentos\EGESA\Br-482mg\Volume1\CANA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RQUIVOS%20SEOS\SAUDE\ARQUIVO%202023\UBS%20SANTOS%20DUMONT\PLANILHA%20M&#218;LTIPLA%20PML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ack_server\descritivos\Projetos\Marcilio\TO-010\Meus%20documentos\EGESA\Br-482mg\Volume1\CANA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quivos%20internos\Quadro%20de%20quantidades\ORCAMEN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MLS\MODELO%20PLANILHA%20E%20BDI%20ATUALIZAD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Vorigi"/>
      <sheetName val="FVmodif"/>
      <sheetName val="FVresumo"/>
      <sheetName val="FVadotar"/>
      <sheetName val="Calculo4010"/>
      <sheetName val="ExempFC1"/>
      <sheetName val="ExemFC2"/>
      <sheetName val="ExemFC3"/>
      <sheetName val="Exemp1"/>
      <sheetName val="Exemp2"/>
      <sheetName val="Exemp3"/>
      <sheetName val="Exemp4"/>
      <sheetName val="Exemp5"/>
      <sheetName val="Exemp6"/>
      <sheetName val="Exemp7"/>
      <sheetName val="Exemp8"/>
      <sheetName val="PROJETO"/>
      <sheetName val="Exerci1"/>
      <sheetName val="Exerci2"/>
      <sheetName val="PROVA"/>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T_ORIGINAL"/>
      <sheetName val="RESUMO_AU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Quant-Vol1 (2)"/>
      <sheetName val="QQegesa"/>
      <sheetName val="QQuant-Vol1"/>
      <sheetName val="Licitação"/>
      <sheetName val="QQegesa-ant"/>
      <sheetName val="QQUANT"/>
      <sheetName val="QQder"/>
      <sheetName val="NumerN"/>
      <sheetName val="BS"/>
      <sheetName val="FR"/>
      <sheetName val="Dimens"/>
      <sheetName val="QuantPav"/>
      <sheetName val="QuQuant"/>
      <sheetName val="NumerN (2)"/>
      <sheetName val="Dimens (2)"/>
      <sheetName val="QuantPav (2)"/>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QQuant-Vol1 (2)"/>
      <sheetName val="QQegesa"/>
      <sheetName val="QQuant-Vol1"/>
      <sheetName val="Licitação"/>
      <sheetName val="QQegesa-ant"/>
      <sheetName val="QQUANT"/>
      <sheetName val="QQder"/>
      <sheetName val="NumerN"/>
      <sheetName val="BS"/>
      <sheetName val="FR"/>
      <sheetName val="Dimens"/>
      <sheetName val="QuantPav"/>
      <sheetName val="QuQuant"/>
      <sheetName val="NumerN (2)"/>
      <sheetName val="Dimens (2)"/>
      <sheetName val="QuantPav (2)"/>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qorcamentodnerL1"/>
      <sheetName val="qorcamentodnerL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ANILHA"/>
      <sheetName val="BDI TCU 2622 - EDIF"/>
      <sheetName val="BDI TCU 2622 -URBANAS "/>
      <sheetName val="BDI TCU 2622 -SANEAMENTO"/>
      <sheetName val="BDI TCU 2622 - ELET"/>
      <sheetName val="BDI TCU 2622 - MAT.EQUIP"/>
      <sheetName val="BDI TCU 2622 PORT.MAR.FLU"/>
      <sheetName val="QCI"/>
      <sheetName val="CRONOGRAMA FINAN"/>
      <sheetName val="CRONOGRAMA FÍSICO"/>
    </sheetNames>
    <sheetDataSet>
      <sheetData sheetId="0">
        <row r="11">
          <cell r="N11" t="str">
            <v>MG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S243"/>
  <sheetViews>
    <sheetView showZeros="0" tabSelected="1" zoomScalePageLayoutView="0" workbookViewId="0" topLeftCell="A1">
      <selection activeCell="B91" sqref="B91"/>
    </sheetView>
  </sheetViews>
  <sheetFormatPr defaultColWidth="9.140625" defaultRowHeight="12.75"/>
  <cols>
    <col min="1" max="1" width="7.57421875" style="1" customWidth="1"/>
    <col min="2" max="2" width="15.57421875" style="1" customWidth="1"/>
    <col min="3" max="3" width="47.57421875" style="1" customWidth="1"/>
    <col min="4" max="4" width="9.140625" style="1" customWidth="1"/>
    <col min="5" max="5" width="11.7109375" style="1" customWidth="1"/>
    <col min="6" max="6" width="13.421875" style="1" customWidth="1"/>
    <col min="7" max="7" width="11.7109375" style="1" customWidth="1"/>
    <col min="8" max="8" width="16.00390625" style="1" bestFit="1" customWidth="1"/>
    <col min="9" max="9" width="12.7109375" style="1" customWidth="1"/>
    <col min="10" max="10" width="9.140625" style="114" customWidth="1"/>
    <col min="11" max="16384" width="9.140625" style="1" customWidth="1"/>
  </cols>
  <sheetData>
    <row r="1" spans="1:8" ht="53.25" customHeight="1">
      <c r="A1" s="173"/>
      <c r="B1" s="174"/>
      <c r="C1" s="175"/>
      <c r="D1" s="175"/>
      <c r="E1" s="175"/>
      <c r="F1" s="175"/>
      <c r="G1" s="175"/>
      <c r="H1" s="176"/>
    </row>
    <row r="2" spans="1:8" ht="13.5" thickBot="1">
      <c r="A2" s="185"/>
      <c r="B2" s="186"/>
      <c r="C2" s="186"/>
      <c r="D2" s="186"/>
      <c r="E2" s="186"/>
      <c r="F2" s="186"/>
      <c r="G2" s="186"/>
      <c r="H2" s="187"/>
    </row>
    <row r="3" spans="1:9" ht="18.75" thickBot="1">
      <c r="A3" s="188" t="s">
        <v>0</v>
      </c>
      <c r="B3" s="189"/>
      <c r="C3" s="189"/>
      <c r="D3" s="189"/>
      <c r="E3" s="189"/>
      <c r="F3" s="189"/>
      <c r="G3" s="189"/>
      <c r="H3" s="190"/>
      <c r="I3" s="91"/>
    </row>
    <row r="4" spans="1:9" ht="2.25" customHeight="1" thickBot="1">
      <c r="A4" s="92"/>
      <c r="B4" s="93"/>
      <c r="C4" s="94"/>
      <c r="D4" s="93"/>
      <c r="E4" s="93"/>
      <c r="F4" s="95"/>
      <c r="G4" s="93"/>
      <c r="H4" s="96"/>
      <c r="I4" s="97"/>
    </row>
    <row r="5" spans="1:9" ht="12.75">
      <c r="A5" s="181" t="s">
        <v>1</v>
      </c>
      <c r="B5" s="182"/>
      <c r="C5" s="182"/>
      <c r="D5" s="182"/>
      <c r="E5" s="182"/>
      <c r="F5" s="183"/>
      <c r="G5" s="182"/>
      <c r="H5" s="184"/>
      <c r="I5" s="98"/>
    </row>
    <row r="6" spans="1:9" ht="12.75">
      <c r="A6" s="157" t="s">
        <v>638</v>
      </c>
      <c r="B6" s="158"/>
      <c r="C6" s="158"/>
      <c r="D6" s="158"/>
      <c r="E6" s="159"/>
      <c r="F6" s="177" t="s">
        <v>637</v>
      </c>
      <c r="G6" s="178"/>
      <c r="H6" s="179"/>
      <c r="I6" s="97"/>
    </row>
    <row r="7" spans="1:9" ht="12.75">
      <c r="A7" s="147" t="s">
        <v>639</v>
      </c>
      <c r="B7" s="148"/>
      <c r="C7" s="148"/>
      <c r="D7" s="149"/>
      <c r="E7" s="150" t="s">
        <v>2</v>
      </c>
      <c r="F7" s="151"/>
      <c r="G7" s="151"/>
      <c r="H7" s="152"/>
      <c r="I7" s="97"/>
    </row>
    <row r="8" spans="1:9" ht="12.75">
      <c r="A8" s="157" t="s">
        <v>608</v>
      </c>
      <c r="B8" s="158"/>
      <c r="C8" s="158"/>
      <c r="D8" s="159"/>
      <c r="E8" s="166"/>
      <c r="F8" s="167"/>
      <c r="G8" s="170"/>
      <c r="H8" s="171"/>
      <c r="I8" s="97"/>
    </row>
    <row r="9" spans="1:10" ht="13.5" thickBot="1">
      <c r="A9" s="160" t="s">
        <v>3</v>
      </c>
      <c r="B9" s="161"/>
      <c r="C9" s="161"/>
      <c r="D9" s="162"/>
      <c r="E9" s="168"/>
      <c r="F9" s="169"/>
      <c r="G9" s="99" t="s">
        <v>4</v>
      </c>
      <c r="H9" s="108">
        <v>0.3148</v>
      </c>
      <c r="I9" s="100">
        <f>1+1*H9</f>
        <v>1.3148</v>
      </c>
      <c r="J9" s="114"/>
    </row>
    <row r="10" spans="1:9" ht="13.5" thickBot="1">
      <c r="A10" s="163"/>
      <c r="B10" s="164"/>
      <c r="C10" s="164"/>
      <c r="D10" s="164"/>
      <c r="E10" s="164"/>
      <c r="F10" s="164"/>
      <c r="G10" s="164"/>
      <c r="H10" s="165"/>
      <c r="I10" s="101"/>
    </row>
    <row r="11" spans="1:9" ht="39" thickBot="1">
      <c r="A11" s="102" t="s">
        <v>5</v>
      </c>
      <c r="B11" s="103" t="s">
        <v>6</v>
      </c>
      <c r="C11" s="104" t="s">
        <v>7</v>
      </c>
      <c r="D11" s="103" t="s">
        <v>8</v>
      </c>
      <c r="E11" s="103" t="s">
        <v>9</v>
      </c>
      <c r="F11" s="105" t="s">
        <v>10</v>
      </c>
      <c r="G11" s="106" t="s">
        <v>11</v>
      </c>
      <c r="H11" s="107" t="s">
        <v>12</v>
      </c>
      <c r="I11" s="101"/>
    </row>
    <row r="12" spans="1:9" ht="12.75">
      <c r="A12" s="145">
        <v>1</v>
      </c>
      <c r="B12" s="139"/>
      <c r="C12" s="140" t="s">
        <v>13</v>
      </c>
      <c r="D12" s="141"/>
      <c r="E12" s="142"/>
      <c r="F12" s="143"/>
      <c r="G12" s="144">
        <f>ROUND(F12+(F12*$H$9),2)</f>
        <v>0</v>
      </c>
      <c r="H12" s="146">
        <f>SUM(H13:H21)</f>
        <v>151727.21000000002</v>
      </c>
      <c r="I12" s="101"/>
    </row>
    <row r="13" spans="1:9" ht="33.75">
      <c r="A13" s="88" t="s">
        <v>14</v>
      </c>
      <c r="B13" s="89" t="s">
        <v>529</v>
      </c>
      <c r="C13" s="90" t="s">
        <v>530</v>
      </c>
      <c r="D13" s="85" t="s">
        <v>415</v>
      </c>
      <c r="E13" s="86">
        <v>1</v>
      </c>
      <c r="F13" s="86">
        <v>6918.33</v>
      </c>
      <c r="G13" s="86">
        <f>ROUND(F13+(F13*$H$9),2)</f>
        <v>9096.22</v>
      </c>
      <c r="H13" s="87">
        <f>TRUNC(E13*G13,2)</f>
        <v>9096.22</v>
      </c>
      <c r="I13" s="101"/>
    </row>
    <row r="14" spans="1:10" ht="67.5">
      <c r="A14" s="88" t="s">
        <v>15</v>
      </c>
      <c r="B14" s="89" t="s">
        <v>16</v>
      </c>
      <c r="C14" s="90" t="s">
        <v>17</v>
      </c>
      <c r="D14" s="85" t="s">
        <v>415</v>
      </c>
      <c r="E14" s="86">
        <v>1</v>
      </c>
      <c r="F14" s="86">
        <v>1374.12</v>
      </c>
      <c r="G14" s="86">
        <f>TRUNC(F14*$I$9,2)</f>
        <v>1806.69</v>
      </c>
      <c r="H14" s="87">
        <f>TRUNC(E14*G14,2)</f>
        <v>1806.69</v>
      </c>
      <c r="I14" s="101"/>
      <c r="J14" s="115"/>
    </row>
    <row r="15" spans="1:12" ht="45">
      <c r="A15" s="88" t="s">
        <v>18</v>
      </c>
      <c r="B15" s="89" t="s">
        <v>19</v>
      </c>
      <c r="C15" s="90" t="s">
        <v>20</v>
      </c>
      <c r="D15" s="85" t="s">
        <v>415</v>
      </c>
      <c r="E15" s="86">
        <v>1</v>
      </c>
      <c r="F15" s="86">
        <v>9940.18</v>
      </c>
      <c r="G15" s="86">
        <f aca="true" t="shared" si="0" ref="G15:G78">TRUNC(F15*$I$9,2)</f>
        <v>13069.34</v>
      </c>
      <c r="H15" s="87">
        <f aca="true" t="shared" si="1" ref="H15:H78">TRUNC(E15*G15,2)</f>
        <v>13069.34</v>
      </c>
      <c r="I15" s="101"/>
      <c r="J15" s="115"/>
      <c r="L15" s="112" t="s">
        <v>589</v>
      </c>
    </row>
    <row r="16" spans="1:10" ht="45">
      <c r="A16" s="88" t="s">
        <v>21</v>
      </c>
      <c r="B16" s="89" t="s">
        <v>22</v>
      </c>
      <c r="C16" s="90" t="s">
        <v>23</v>
      </c>
      <c r="D16" s="85" t="s">
        <v>415</v>
      </c>
      <c r="E16" s="86">
        <v>1</v>
      </c>
      <c r="F16" s="86">
        <v>13354.51</v>
      </c>
      <c r="G16" s="86">
        <f t="shared" si="0"/>
        <v>17558.5</v>
      </c>
      <c r="H16" s="87">
        <f t="shared" si="1"/>
        <v>17558.5</v>
      </c>
      <c r="I16" s="101"/>
      <c r="J16" s="115"/>
    </row>
    <row r="17" spans="1:10" ht="45">
      <c r="A17" s="88" t="s">
        <v>24</v>
      </c>
      <c r="B17" s="89" t="s">
        <v>25</v>
      </c>
      <c r="C17" s="90" t="s">
        <v>26</v>
      </c>
      <c r="D17" s="85" t="s">
        <v>415</v>
      </c>
      <c r="E17" s="86">
        <v>1</v>
      </c>
      <c r="F17" s="86">
        <v>7222.92</v>
      </c>
      <c r="G17" s="86">
        <f t="shared" si="0"/>
        <v>9496.69</v>
      </c>
      <c r="H17" s="87">
        <f t="shared" si="1"/>
        <v>9496.69</v>
      </c>
      <c r="I17" s="101"/>
      <c r="J17" s="115"/>
    </row>
    <row r="18" spans="1:10" ht="56.25">
      <c r="A18" s="88" t="s">
        <v>27</v>
      </c>
      <c r="B18" s="89" t="s">
        <v>28</v>
      </c>
      <c r="C18" s="90" t="s">
        <v>29</v>
      </c>
      <c r="D18" s="85" t="s">
        <v>49</v>
      </c>
      <c r="E18" s="86">
        <v>320</v>
      </c>
      <c r="F18" s="86">
        <v>176.52</v>
      </c>
      <c r="G18" s="86">
        <f t="shared" si="0"/>
        <v>232.08</v>
      </c>
      <c r="H18" s="87">
        <f t="shared" si="1"/>
        <v>74265.6</v>
      </c>
      <c r="I18" s="101"/>
      <c r="J18" s="115"/>
    </row>
    <row r="19" spans="1:10" ht="45">
      <c r="A19" s="88" t="s">
        <v>30</v>
      </c>
      <c r="B19" s="89" t="s">
        <v>31</v>
      </c>
      <c r="C19" s="90" t="s">
        <v>32</v>
      </c>
      <c r="D19" s="85" t="s">
        <v>49</v>
      </c>
      <c r="E19" s="86">
        <v>460</v>
      </c>
      <c r="F19" s="86">
        <v>40.37</v>
      </c>
      <c r="G19" s="86">
        <f t="shared" si="0"/>
        <v>53.07</v>
      </c>
      <c r="H19" s="87">
        <f t="shared" si="1"/>
        <v>24412.2</v>
      </c>
      <c r="I19" s="101"/>
      <c r="J19" s="115"/>
    </row>
    <row r="20" spans="1:10" ht="56.25">
      <c r="A20" s="88" t="s">
        <v>472</v>
      </c>
      <c r="B20" s="89" t="s">
        <v>33</v>
      </c>
      <c r="C20" s="90" t="s">
        <v>34</v>
      </c>
      <c r="D20" s="85" t="s">
        <v>415</v>
      </c>
      <c r="E20" s="86">
        <v>1</v>
      </c>
      <c r="F20" s="86">
        <v>1163.54</v>
      </c>
      <c r="G20" s="86">
        <f t="shared" si="0"/>
        <v>1529.82</v>
      </c>
      <c r="H20" s="87">
        <f t="shared" si="1"/>
        <v>1529.82</v>
      </c>
      <c r="I20" s="101"/>
      <c r="J20" s="115"/>
    </row>
    <row r="21" spans="1:10" ht="45">
      <c r="A21" s="88" t="s">
        <v>473</v>
      </c>
      <c r="B21" s="89" t="s">
        <v>35</v>
      </c>
      <c r="C21" s="90" t="s">
        <v>36</v>
      </c>
      <c r="D21" s="85" t="s">
        <v>415</v>
      </c>
      <c r="E21" s="86">
        <v>1</v>
      </c>
      <c r="F21" s="86">
        <v>374.32</v>
      </c>
      <c r="G21" s="86">
        <f t="shared" si="0"/>
        <v>492.15</v>
      </c>
      <c r="H21" s="87">
        <f t="shared" si="1"/>
        <v>492.15</v>
      </c>
      <c r="I21" s="101"/>
      <c r="J21" s="115"/>
    </row>
    <row r="22" spans="1:10" ht="12.75">
      <c r="A22" s="145">
        <v>2</v>
      </c>
      <c r="B22" s="139"/>
      <c r="C22" s="140" t="s">
        <v>479</v>
      </c>
      <c r="D22" s="141"/>
      <c r="E22" s="142"/>
      <c r="F22" s="143"/>
      <c r="G22" s="144">
        <f t="shared" si="0"/>
        <v>0</v>
      </c>
      <c r="H22" s="146">
        <f>SUM(H23:H26)</f>
        <v>185590.96</v>
      </c>
      <c r="I22" s="101"/>
      <c r="J22" s="115"/>
    </row>
    <row r="23" spans="1:10" ht="33.75">
      <c r="A23" s="88" t="s">
        <v>477</v>
      </c>
      <c r="B23" s="89" t="s">
        <v>480</v>
      </c>
      <c r="C23" s="90" t="s">
        <v>484</v>
      </c>
      <c r="D23" s="85" t="s">
        <v>100</v>
      </c>
      <c r="E23" s="86">
        <v>1350</v>
      </c>
      <c r="F23" s="86">
        <v>3.07</v>
      </c>
      <c r="G23" s="86">
        <f t="shared" si="0"/>
        <v>4.03</v>
      </c>
      <c r="H23" s="87">
        <f t="shared" si="1"/>
        <v>5440.5</v>
      </c>
      <c r="I23" s="101"/>
      <c r="J23" s="115"/>
    </row>
    <row r="24" spans="1:10" ht="33.75">
      <c r="A24" s="88" t="s">
        <v>478</v>
      </c>
      <c r="B24" s="89" t="s">
        <v>481</v>
      </c>
      <c r="C24" s="90" t="s">
        <v>482</v>
      </c>
      <c r="D24" s="85" t="s">
        <v>483</v>
      </c>
      <c r="E24" s="86">
        <v>6562.4</v>
      </c>
      <c r="F24" s="86">
        <v>7.73</v>
      </c>
      <c r="G24" s="86">
        <f t="shared" si="0"/>
        <v>10.16</v>
      </c>
      <c r="H24" s="87">
        <f t="shared" si="1"/>
        <v>66673.98</v>
      </c>
      <c r="I24" s="101"/>
      <c r="J24" s="115"/>
    </row>
    <row r="25" spans="1:10" ht="22.5">
      <c r="A25" s="88" t="s">
        <v>590</v>
      </c>
      <c r="B25" s="89" t="s">
        <v>604</v>
      </c>
      <c r="C25" s="90" t="s">
        <v>605</v>
      </c>
      <c r="D25" s="85" t="s">
        <v>483</v>
      </c>
      <c r="E25" s="86">
        <v>6562.4</v>
      </c>
      <c r="F25" s="86">
        <v>2.91</v>
      </c>
      <c r="G25" s="86">
        <f t="shared" si="0"/>
        <v>3.82</v>
      </c>
      <c r="H25" s="87">
        <f t="shared" si="1"/>
        <v>25068.36</v>
      </c>
      <c r="I25" s="101"/>
      <c r="J25" s="115"/>
    </row>
    <row r="26" spans="1:10" ht="33.75">
      <c r="A26" s="88" t="s">
        <v>591</v>
      </c>
      <c r="B26" s="118">
        <v>97919</v>
      </c>
      <c r="C26" s="90" t="s">
        <v>607</v>
      </c>
      <c r="D26" s="85" t="s">
        <v>606</v>
      </c>
      <c r="E26" s="86">
        <f>E25*1.8*1.4*5.4</f>
        <v>89301.1392</v>
      </c>
      <c r="F26" s="86">
        <v>0.76</v>
      </c>
      <c r="G26" s="86">
        <f t="shared" si="0"/>
        <v>0.99</v>
      </c>
      <c r="H26" s="87">
        <f t="shared" si="1"/>
        <v>88408.12</v>
      </c>
      <c r="I26" s="101"/>
      <c r="J26" s="115"/>
    </row>
    <row r="27" spans="1:10" ht="12.75">
      <c r="A27" s="145">
        <v>3</v>
      </c>
      <c r="B27" s="139"/>
      <c r="C27" s="140" t="s">
        <v>37</v>
      </c>
      <c r="D27" s="141"/>
      <c r="E27" s="142"/>
      <c r="F27" s="143"/>
      <c r="G27" s="144">
        <f t="shared" si="0"/>
        <v>0</v>
      </c>
      <c r="H27" s="146">
        <f>SUM(H28:H30)</f>
        <v>212074.31999999998</v>
      </c>
      <c r="I27" s="101"/>
      <c r="J27" s="115"/>
    </row>
    <row r="28" spans="1:10" ht="22.5">
      <c r="A28" s="88" t="s">
        <v>38</v>
      </c>
      <c r="B28" s="89" t="s">
        <v>39</v>
      </c>
      <c r="C28" s="90" t="s">
        <v>40</v>
      </c>
      <c r="D28" s="85" t="s">
        <v>41</v>
      </c>
      <c r="E28" s="86">
        <v>8</v>
      </c>
      <c r="F28" s="86">
        <v>7751.05</v>
      </c>
      <c r="G28" s="86">
        <f t="shared" si="0"/>
        <v>10191.08</v>
      </c>
      <c r="H28" s="87">
        <f t="shared" si="1"/>
        <v>81528.64</v>
      </c>
      <c r="I28" s="101"/>
      <c r="J28" s="115"/>
    </row>
    <row r="29" spans="1:10" ht="22.5">
      <c r="A29" s="88" t="s">
        <v>42</v>
      </c>
      <c r="B29" s="89">
        <v>90777</v>
      </c>
      <c r="C29" s="90" t="s">
        <v>511</v>
      </c>
      <c r="D29" s="85" t="s">
        <v>512</v>
      </c>
      <c r="E29" s="86">
        <v>640</v>
      </c>
      <c r="F29" s="86">
        <v>98.58</v>
      </c>
      <c r="G29" s="86">
        <f t="shared" si="0"/>
        <v>129.61</v>
      </c>
      <c r="H29" s="87">
        <f t="shared" si="1"/>
        <v>82950.4</v>
      </c>
      <c r="I29" s="101"/>
      <c r="J29" s="115"/>
    </row>
    <row r="30" spans="1:10" ht="12.75">
      <c r="A30" s="88" t="s">
        <v>43</v>
      </c>
      <c r="B30" s="89" t="s">
        <v>44</v>
      </c>
      <c r="C30" s="90" t="s">
        <v>45</v>
      </c>
      <c r="D30" s="85" t="s">
        <v>41</v>
      </c>
      <c r="E30" s="86">
        <v>8</v>
      </c>
      <c r="F30" s="86">
        <v>4524.96</v>
      </c>
      <c r="G30" s="86">
        <f t="shared" si="0"/>
        <v>5949.41</v>
      </c>
      <c r="H30" s="87">
        <f t="shared" si="1"/>
        <v>47595.28</v>
      </c>
      <c r="I30" s="101"/>
      <c r="J30" s="115"/>
    </row>
    <row r="31" spans="1:10" ht="12.75">
      <c r="A31" s="145">
        <v>4</v>
      </c>
      <c r="B31" s="139"/>
      <c r="C31" s="140" t="s">
        <v>46</v>
      </c>
      <c r="D31" s="141"/>
      <c r="E31" s="142"/>
      <c r="F31" s="143"/>
      <c r="G31" s="144">
        <f t="shared" si="0"/>
        <v>0</v>
      </c>
      <c r="H31" s="146">
        <f>SUM(H32:H41)</f>
        <v>680938.7499999999</v>
      </c>
      <c r="I31" s="101"/>
      <c r="J31" s="115"/>
    </row>
    <row r="32" spans="1:10" ht="33.75">
      <c r="A32" s="88" t="s">
        <v>47</v>
      </c>
      <c r="B32" s="89" t="s">
        <v>379</v>
      </c>
      <c r="C32" s="90" t="s">
        <v>380</v>
      </c>
      <c r="D32" s="85" t="s">
        <v>483</v>
      </c>
      <c r="E32" s="86">
        <v>204.04</v>
      </c>
      <c r="F32" s="86">
        <v>717.74</v>
      </c>
      <c r="G32" s="86">
        <f t="shared" si="0"/>
        <v>943.68</v>
      </c>
      <c r="H32" s="87">
        <f t="shared" si="1"/>
        <v>192548.46</v>
      </c>
      <c r="I32" s="101"/>
      <c r="J32" s="115"/>
    </row>
    <row r="33" spans="1:10" ht="22.5">
      <c r="A33" s="88" t="s">
        <v>48</v>
      </c>
      <c r="B33" s="89" t="s">
        <v>53</v>
      </c>
      <c r="C33" s="90" t="s">
        <v>54</v>
      </c>
      <c r="D33" s="85" t="s">
        <v>55</v>
      </c>
      <c r="E33" s="86">
        <v>16275</v>
      </c>
      <c r="F33" s="86">
        <v>11.17</v>
      </c>
      <c r="G33" s="86">
        <f t="shared" si="0"/>
        <v>14.68</v>
      </c>
      <c r="H33" s="87">
        <f t="shared" si="1"/>
        <v>238917</v>
      </c>
      <c r="I33" s="101"/>
      <c r="J33" s="115"/>
    </row>
    <row r="34" spans="1:10" ht="22.5">
      <c r="A34" s="88" t="s">
        <v>50</v>
      </c>
      <c r="B34" s="89" t="s">
        <v>57</v>
      </c>
      <c r="C34" s="90" t="s">
        <v>58</v>
      </c>
      <c r="D34" s="85" t="s">
        <v>483</v>
      </c>
      <c r="E34" s="86">
        <v>622</v>
      </c>
      <c r="F34" s="86">
        <v>60.61</v>
      </c>
      <c r="G34" s="86">
        <f t="shared" si="0"/>
        <v>79.69</v>
      </c>
      <c r="H34" s="87">
        <f t="shared" si="1"/>
        <v>49567.18</v>
      </c>
      <c r="I34" s="101"/>
      <c r="J34" s="115"/>
    </row>
    <row r="35" spans="1:10" ht="22.5">
      <c r="A35" s="88" t="s">
        <v>52</v>
      </c>
      <c r="B35" s="89" t="s">
        <v>60</v>
      </c>
      <c r="C35" s="90" t="s">
        <v>61</v>
      </c>
      <c r="D35" s="85" t="s">
        <v>100</v>
      </c>
      <c r="E35" s="86">
        <v>212</v>
      </c>
      <c r="F35" s="86">
        <v>11.46</v>
      </c>
      <c r="G35" s="86">
        <f t="shared" si="0"/>
        <v>15.06</v>
      </c>
      <c r="H35" s="87">
        <f t="shared" si="1"/>
        <v>3192.72</v>
      </c>
      <c r="I35" s="101"/>
      <c r="J35" s="115"/>
    </row>
    <row r="36" spans="1:10" ht="22.5">
      <c r="A36" s="88" t="s">
        <v>56</v>
      </c>
      <c r="B36" s="89" t="s">
        <v>381</v>
      </c>
      <c r="C36" s="90" t="s">
        <v>382</v>
      </c>
      <c r="D36" s="85" t="s">
        <v>483</v>
      </c>
      <c r="E36" s="86">
        <v>560</v>
      </c>
      <c r="F36" s="86">
        <v>60.61</v>
      </c>
      <c r="G36" s="86">
        <f t="shared" si="0"/>
        <v>79.69</v>
      </c>
      <c r="H36" s="87">
        <f t="shared" si="1"/>
        <v>44626.4</v>
      </c>
      <c r="I36" s="101"/>
      <c r="J36" s="115"/>
    </row>
    <row r="37" spans="1:10" ht="22.5">
      <c r="A37" s="88" t="s">
        <v>59</v>
      </c>
      <c r="B37" s="89" t="s">
        <v>63</v>
      </c>
      <c r="C37" s="90" t="s">
        <v>64</v>
      </c>
      <c r="D37" s="85" t="s">
        <v>483</v>
      </c>
      <c r="E37" s="86">
        <v>9.5</v>
      </c>
      <c r="F37" s="86">
        <v>496.85</v>
      </c>
      <c r="G37" s="86">
        <f t="shared" si="0"/>
        <v>653.25</v>
      </c>
      <c r="H37" s="87">
        <f t="shared" si="1"/>
        <v>6205.87</v>
      </c>
      <c r="I37" s="101"/>
      <c r="J37" s="115"/>
    </row>
    <row r="38" spans="1:10" ht="22.5">
      <c r="A38" s="88" t="s">
        <v>62</v>
      </c>
      <c r="B38" s="89" t="s">
        <v>66</v>
      </c>
      <c r="C38" s="90" t="s">
        <v>67</v>
      </c>
      <c r="D38" s="85" t="s">
        <v>100</v>
      </c>
      <c r="E38" s="86">
        <v>1841.98</v>
      </c>
      <c r="F38" s="86">
        <v>52.31</v>
      </c>
      <c r="G38" s="86">
        <f t="shared" si="0"/>
        <v>68.77</v>
      </c>
      <c r="H38" s="87">
        <f t="shared" si="1"/>
        <v>126672.96</v>
      </c>
      <c r="I38" s="101"/>
      <c r="J38" s="115"/>
    </row>
    <row r="39" spans="1:10" ht="12.75">
      <c r="A39" s="88" t="s">
        <v>65</v>
      </c>
      <c r="B39" s="89" t="s">
        <v>69</v>
      </c>
      <c r="C39" s="90" t="s">
        <v>70</v>
      </c>
      <c r="D39" s="85" t="s">
        <v>100</v>
      </c>
      <c r="E39" s="86">
        <v>480</v>
      </c>
      <c r="F39" s="86">
        <v>23.36</v>
      </c>
      <c r="G39" s="86">
        <f t="shared" si="0"/>
        <v>30.71</v>
      </c>
      <c r="H39" s="87">
        <f t="shared" si="1"/>
        <v>14740.8</v>
      </c>
      <c r="I39" s="101"/>
      <c r="J39" s="115"/>
    </row>
    <row r="40" spans="1:10" ht="22.5">
      <c r="A40" s="88" t="s">
        <v>68</v>
      </c>
      <c r="B40" s="89" t="s">
        <v>72</v>
      </c>
      <c r="C40" s="90" t="s">
        <v>73</v>
      </c>
      <c r="D40" s="85" t="s">
        <v>415</v>
      </c>
      <c r="E40" s="86">
        <v>12</v>
      </c>
      <c r="F40" s="86">
        <v>99.42</v>
      </c>
      <c r="G40" s="86">
        <f t="shared" si="0"/>
        <v>130.71</v>
      </c>
      <c r="H40" s="87">
        <f t="shared" si="1"/>
        <v>1568.52</v>
      </c>
      <c r="I40" s="101"/>
      <c r="J40" s="115"/>
    </row>
    <row r="41" spans="1:10" ht="33.75">
      <c r="A41" s="88" t="s">
        <v>71</v>
      </c>
      <c r="B41" s="118">
        <v>97087</v>
      </c>
      <c r="C41" s="90" t="s">
        <v>383</v>
      </c>
      <c r="D41" s="85" t="s">
        <v>100</v>
      </c>
      <c r="E41" s="86">
        <v>833</v>
      </c>
      <c r="F41" s="86">
        <v>2.65</v>
      </c>
      <c r="G41" s="86">
        <f t="shared" si="0"/>
        <v>3.48</v>
      </c>
      <c r="H41" s="87">
        <f t="shared" si="1"/>
        <v>2898.84</v>
      </c>
      <c r="I41" s="101"/>
      <c r="J41" s="115"/>
    </row>
    <row r="42" spans="1:10" ht="12.75">
      <c r="A42" s="145">
        <v>5</v>
      </c>
      <c r="B42" s="139"/>
      <c r="C42" s="140" t="s">
        <v>74</v>
      </c>
      <c r="D42" s="141"/>
      <c r="E42" s="142"/>
      <c r="F42" s="143"/>
      <c r="G42" s="144">
        <f t="shared" si="0"/>
        <v>0</v>
      </c>
      <c r="H42" s="146">
        <f>SUM(H43:H49)</f>
        <v>625932.97</v>
      </c>
      <c r="I42" s="101"/>
      <c r="J42" s="115"/>
    </row>
    <row r="43" spans="1:10" ht="33.75">
      <c r="A43" s="88" t="s">
        <v>75</v>
      </c>
      <c r="B43" s="89" t="s">
        <v>379</v>
      </c>
      <c r="C43" s="90" t="s">
        <v>380</v>
      </c>
      <c r="D43" s="85" t="s">
        <v>483</v>
      </c>
      <c r="E43" s="86">
        <v>231.55</v>
      </c>
      <c r="F43" s="86">
        <v>717.74</v>
      </c>
      <c r="G43" s="86">
        <f t="shared" si="0"/>
        <v>943.68</v>
      </c>
      <c r="H43" s="87">
        <f t="shared" si="1"/>
        <v>218509.1</v>
      </c>
      <c r="I43" s="101"/>
      <c r="J43" s="115"/>
    </row>
    <row r="44" spans="1:10" ht="22.5">
      <c r="A44" s="88" t="s">
        <v>76</v>
      </c>
      <c r="B44" s="89" t="s">
        <v>53</v>
      </c>
      <c r="C44" s="90" t="s">
        <v>54</v>
      </c>
      <c r="D44" s="85" t="s">
        <v>55</v>
      </c>
      <c r="E44" s="86">
        <v>14595</v>
      </c>
      <c r="F44" s="86">
        <v>11.17</v>
      </c>
      <c r="G44" s="86">
        <f t="shared" si="0"/>
        <v>14.68</v>
      </c>
      <c r="H44" s="87">
        <f t="shared" si="1"/>
        <v>214254.6</v>
      </c>
      <c r="I44" s="101"/>
      <c r="J44" s="115"/>
    </row>
    <row r="45" spans="1:10" ht="22.5">
      <c r="A45" s="88" t="s">
        <v>77</v>
      </c>
      <c r="B45" s="89" t="s">
        <v>66</v>
      </c>
      <c r="C45" s="90" t="s">
        <v>67</v>
      </c>
      <c r="D45" s="85" t="s">
        <v>100</v>
      </c>
      <c r="E45" s="86">
        <v>2279.97</v>
      </c>
      <c r="F45" s="86">
        <v>52.31</v>
      </c>
      <c r="G45" s="86">
        <f t="shared" si="0"/>
        <v>68.77</v>
      </c>
      <c r="H45" s="87">
        <f t="shared" si="1"/>
        <v>156793.53</v>
      </c>
      <c r="I45" s="101"/>
      <c r="J45" s="115"/>
    </row>
    <row r="46" spans="1:10" ht="33.75">
      <c r="A46" s="88" t="s">
        <v>474</v>
      </c>
      <c r="B46" s="89" t="s">
        <v>79</v>
      </c>
      <c r="C46" s="90" t="s">
        <v>80</v>
      </c>
      <c r="D46" s="85" t="s">
        <v>81</v>
      </c>
      <c r="E46" s="86">
        <v>833</v>
      </c>
      <c r="F46" s="86">
        <v>17.91</v>
      </c>
      <c r="G46" s="86">
        <f t="shared" si="0"/>
        <v>23.54</v>
      </c>
      <c r="H46" s="87">
        <f t="shared" si="1"/>
        <v>19608.82</v>
      </c>
      <c r="I46" s="101"/>
      <c r="J46" s="115"/>
    </row>
    <row r="47" spans="1:10" ht="22.5">
      <c r="A47" s="88" t="s">
        <v>78</v>
      </c>
      <c r="B47" s="89" t="s">
        <v>82</v>
      </c>
      <c r="C47" s="90" t="s">
        <v>83</v>
      </c>
      <c r="D47" s="85" t="s">
        <v>100</v>
      </c>
      <c r="E47" s="86">
        <v>112</v>
      </c>
      <c r="F47" s="86">
        <v>73.31</v>
      </c>
      <c r="G47" s="86">
        <f t="shared" si="0"/>
        <v>96.38</v>
      </c>
      <c r="H47" s="87">
        <f t="shared" si="1"/>
        <v>10794.56</v>
      </c>
      <c r="I47" s="101"/>
      <c r="J47" s="115"/>
    </row>
    <row r="48" spans="1:10" ht="33.75">
      <c r="A48" s="88" t="s">
        <v>475</v>
      </c>
      <c r="B48" s="89" t="s">
        <v>84</v>
      </c>
      <c r="C48" s="90" t="s">
        <v>85</v>
      </c>
      <c r="D48" s="85" t="s">
        <v>100</v>
      </c>
      <c r="E48" s="86">
        <v>112</v>
      </c>
      <c r="F48" s="86">
        <v>29.91</v>
      </c>
      <c r="G48" s="86">
        <f t="shared" si="0"/>
        <v>39.32</v>
      </c>
      <c r="H48" s="87">
        <f t="shared" si="1"/>
        <v>4403.84</v>
      </c>
      <c r="I48" s="101"/>
      <c r="J48" s="115"/>
    </row>
    <row r="49" spans="1:10" ht="21.75" customHeight="1">
      <c r="A49" s="88" t="s">
        <v>476</v>
      </c>
      <c r="B49" s="89" t="s">
        <v>72</v>
      </c>
      <c r="C49" s="90" t="s">
        <v>73</v>
      </c>
      <c r="D49" s="85" t="s">
        <v>415</v>
      </c>
      <c r="E49" s="86">
        <v>12</v>
      </c>
      <c r="F49" s="86">
        <v>99.42</v>
      </c>
      <c r="G49" s="86">
        <f t="shared" si="0"/>
        <v>130.71</v>
      </c>
      <c r="H49" s="87">
        <f t="shared" si="1"/>
        <v>1568.52</v>
      </c>
      <c r="I49" s="101"/>
      <c r="J49" s="115"/>
    </row>
    <row r="50" spans="1:10" ht="12.75">
      <c r="A50" s="145">
        <v>6</v>
      </c>
      <c r="B50" s="139"/>
      <c r="C50" s="140" t="s">
        <v>86</v>
      </c>
      <c r="D50" s="141"/>
      <c r="E50" s="142"/>
      <c r="F50" s="143"/>
      <c r="G50" s="144">
        <f t="shared" si="0"/>
        <v>0</v>
      </c>
      <c r="H50" s="146">
        <f>SUM(H51:H55)</f>
        <v>233681.03999999998</v>
      </c>
      <c r="I50" s="101"/>
      <c r="J50" s="115"/>
    </row>
    <row r="51" spans="1:10" ht="33.75">
      <c r="A51" s="88" t="s">
        <v>87</v>
      </c>
      <c r="B51" s="89" t="s">
        <v>89</v>
      </c>
      <c r="C51" s="90" t="s">
        <v>90</v>
      </c>
      <c r="D51" s="85" t="s">
        <v>100</v>
      </c>
      <c r="E51" s="86">
        <v>1700</v>
      </c>
      <c r="F51" s="86">
        <v>63.32</v>
      </c>
      <c r="G51" s="86">
        <f t="shared" si="0"/>
        <v>83.25</v>
      </c>
      <c r="H51" s="87">
        <f t="shared" si="1"/>
        <v>141525</v>
      </c>
      <c r="I51" s="101"/>
      <c r="J51" s="115"/>
    </row>
    <row r="52" spans="1:10" ht="33.75">
      <c r="A52" s="88" t="s">
        <v>88</v>
      </c>
      <c r="B52" s="89" t="s">
        <v>518</v>
      </c>
      <c r="C52" s="90" t="s">
        <v>519</v>
      </c>
      <c r="D52" s="85" t="s">
        <v>49</v>
      </c>
      <c r="E52" s="86">
        <v>550</v>
      </c>
      <c r="F52" s="86">
        <v>5.99</v>
      </c>
      <c r="G52" s="86">
        <f t="shared" si="0"/>
        <v>7.87</v>
      </c>
      <c r="H52" s="87">
        <f t="shared" si="1"/>
        <v>4328.5</v>
      </c>
      <c r="I52" s="101"/>
      <c r="J52" s="115"/>
    </row>
    <row r="53" spans="1:10" ht="22.5">
      <c r="A53" s="88" t="s">
        <v>91</v>
      </c>
      <c r="B53" s="89" t="s">
        <v>93</v>
      </c>
      <c r="C53" s="90" t="s">
        <v>94</v>
      </c>
      <c r="D53" s="85" t="s">
        <v>100</v>
      </c>
      <c r="E53" s="86">
        <v>45</v>
      </c>
      <c r="F53" s="86">
        <v>100.93</v>
      </c>
      <c r="G53" s="86">
        <f t="shared" si="0"/>
        <v>132.7</v>
      </c>
      <c r="H53" s="87">
        <f t="shared" si="1"/>
        <v>5971.5</v>
      </c>
      <c r="I53" s="101"/>
      <c r="J53" s="115"/>
    </row>
    <row r="54" spans="1:10" ht="22.5">
      <c r="A54" s="88" t="s">
        <v>92</v>
      </c>
      <c r="B54" s="89" t="s">
        <v>96</v>
      </c>
      <c r="C54" s="90" t="s">
        <v>97</v>
      </c>
      <c r="D54" s="85" t="s">
        <v>100</v>
      </c>
      <c r="E54" s="86">
        <v>60</v>
      </c>
      <c r="F54" s="86">
        <v>677.81</v>
      </c>
      <c r="G54" s="86">
        <f t="shared" si="0"/>
        <v>891.18</v>
      </c>
      <c r="H54" s="87">
        <f t="shared" si="1"/>
        <v>53470.8</v>
      </c>
      <c r="I54" s="101"/>
      <c r="J54" s="115"/>
    </row>
    <row r="55" spans="1:10" ht="45">
      <c r="A55" s="88" t="s">
        <v>95</v>
      </c>
      <c r="B55" s="89" t="s">
        <v>609</v>
      </c>
      <c r="C55" s="90" t="s">
        <v>610</v>
      </c>
      <c r="D55" s="85" t="s">
        <v>51</v>
      </c>
      <c r="E55" s="86">
        <v>8.5</v>
      </c>
      <c r="F55" s="86">
        <v>2539.89</v>
      </c>
      <c r="G55" s="86">
        <f t="shared" si="0"/>
        <v>3339.44</v>
      </c>
      <c r="H55" s="87">
        <f t="shared" si="1"/>
        <v>28385.24</v>
      </c>
      <c r="I55" s="101"/>
      <c r="J55" s="115"/>
    </row>
    <row r="56" spans="1:10" ht="12.75">
      <c r="A56" s="145">
        <v>7</v>
      </c>
      <c r="B56" s="139"/>
      <c r="C56" s="140" t="s">
        <v>98</v>
      </c>
      <c r="D56" s="141"/>
      <c r="E56" s="142"/>
      <c r="F56" s="143"/>
      <c r="G56" s="144">
        <f t="shared" si="0"/>
        <v>0</v>
      </c>
      <c r="H56" s="146">
        <f>SUM(H57:H61)</f>
        <v>513241.89999999997</v>
      </c>
      <c r="I56" s="101"/>
      <c r="J56" s="115"/>
    </row>
    <row r="57" spans="1:10" ht="45">
      <c r="A57" s="88" t="s">
        <v>99</v>
      </c>
      <c r="B57" s="89" t="s">
        <v>384</v>
      </c>
      <c r="C57" s="90" t="s">
        <v>385</v>
      </c>
      <c r="D57" s="85" t="s">
        <v>386</v>
      </c>
      <c r="E57" s="86">
        <v>6116.44</v>
      </c>
      <c r="F57" s="86">
        <v>25.38</v>
      </c>
      <c r="G57" s="86">
        <f t="shared" si="0"/>
        <v>33.36</v>
      </c>
      <c r="H57" s="87">
        <f t="shared" si="1"/>
        <v>204044.43</v>
      </c>
      <c r="I57" s="101"/>
      <c r="J57" s="115"/>
    </row>
    <row r="58" spans="1:10" ht="67.5">
      <c r="A58" s="88" t="s">
        <v>101</v>
      </c>
      <c r="B58" s="89" t="s">
        <v>102</v>
      </c>
      <c r="C58" s="90" t="s">
        <v>103</v>
      </c>
      <c r="D58" s="85" t="s">
        <v>100</v>
      </c>
      <c r="E58" s="86">
        <v>833</v>
      </c>
      <c r="F58" s="86">
        <v>228.46</v>
      </c>
      <c r="G58" s="86">
        <f t="shared" si="0"/>
        <v>300.37</v>
      </c>
      <c r="H58" s="87">
        <f t="shared" si="1"/>
        <v>250208.21</v>
      </c>
      <c r="I58" s="101"/>
      <c r="J58" s="115"/>
    </row>
    <row r="59" spans="1:10" ht="33.75">
      <c r="A59" s="88" t="s">
        <v>104</v>
      </c>
      <c r="B59" s="89" t="s">
        <v>105</v>
      </c>
      <c r="C59" s="90" t="s">
        <v>106</v>
      </c>
      <c r="D59" s="85" t="s">
        <v>49</v>
      </c>
      <c r="E59" s="86">
        <v>321</v>
      </c>
      <c r="F59" s="86">
        <v>58.73</v>
      </c>
      <c r="G59" s="86">
        <f t="shared" si="0"/>
        <v>77.21</v>
      </c>
      <c r="H59" s="87">
        <f t="shared" si="1"/>
        <v>24784.41</v>
      </c>
      <c r="I59" s="101"/>
      <c r="J59" s="115"/>
    </row>
    <row r="60" spans="1:10" ht="33.75">
      <c r="A60" s="88" t="s">
        <v>107</v>
      </c>
      <c r="B60" s="89" t="s">
        <v>108</v>
      </c>
      <c r="C60" s="90" t="s">
        <v>109</v>
      </c>
      <c r="D60" s="85" t="s">
        <v>49</v>
      </c>
      <c r="E60" s="86">
        <v>340</v>
      </c>
      <c r="F60" s="86">
        <v>60.51</v>
      </c>
      <c r="G60" s="86">
        <f t="shared" si="0"/>
        <v>79.55</v>
      </c>
      <c r="H60" s="87">
        <f t="shared" si="1"/>
        <v>27047</v>
      </c>
      <c r="I60" s="101"/>
      <c r="J60" s="115"/>
    </row>
    <row r="61" spans="1:10" ht="33.75">
      <c r="A61" s="88" t="s">
        <v>387</v>
      </c>
      <c r="B61" s="89" t="s">
        <v>388</v>
      </c>
      <c r="C61" s="90" t="s">
        <v>389</v>
      </c>
      <c r="D61" s="85" t="s">
        <v>49</v>
      </c>
      <c r="E61" s="86">
        <v>119</v>
      </c>
      <c r="F61" s="86">
        <v>45.75</v>
      </c>
      <c r="G61" s="86">
        <f t="shared" si="0"/>
        <v>60.15</v>
      </c>
      <c r="H61" s="87">
        <f t="shared" si="1"/>
        <v>7157.85</v>
      </c>
      <c r="I61" s="101"/>
      <c r="J61" s="116"/>
    </row>
    <row r="62" spans="1:10" ht="12.75">
      <c r="A62" s="145">
        <v>8</v>
      </c>
      <c r="B62" s="139"/>
      <c r="C62" s="140" t="s">
        <v>110</v>
      </c>
      <c r="D62" s="141"/>
      <c r="E62" s="142"/>
      <c r="F62" s="143"/>
      <c r="G62" s="144">
        <f t="shared" si="0"/>
        <v>0</v>
      </c>
      <c r="H62" s="146">
        <f>SUM(H63:H74)</f>
        <v>277190.1</v>
      </c>
      <c r="I62" s="101"/>
      <c r="J62" s="115"/>
    </row>
    <row r="63" spans="1:10" ht="22.5" customHeight="1">
      <c r="A63" s="88" t="s">
        <v>111</v>
      </c>
      <c r="B63" s="89" t="s">
        <v>113</v>
      </c>
      <c r="C63" s="90" t="s">
        <v>114</v>
      </c>
      <c r="D63" s="85" t="s">
        <v>100</v>
      </c>
      <c r="E63" s="86">
        <v>12</v>
      </c>
      <c r="F63" s="86">
        <v>369.42</v>
      </c>
      <c r="G63" s="86">
        <f t="shared" si="0"/>
        <v>485.71</v>
      </c>
      <c r="H63" s="87">
        <f t="shared" si="1"/>
        <v>5828.52</v>
      </c>
      <c r="I63" s="101"/>
      <c r="J63" s="115"/>
    </row>
    <row r="64" spans="1:10" ht="33.75">
      <c r="A64" s="88" t="s">
        <v>112</v>
      </c>
      <c r="B64" s="89" t="s">
        <v>116</v>
      </c>
      <c r="C64" s="90" t="s">
        <v>117</v>
      </c>
      <c r="D64" s="85" t="s">
        <v>415</v>
      </c>
      <c r="E64" s="86">
        <v>1</v>
      </c>
      <c r="F64" s="86">
        <v>435.71</v>
      </c>
      <c r="G64" s="86">
        <f t="shared" si="0"/>
        <v>572.87</v>
      </c>
      <c r="H64" s="87">
        <f t="shared" si="1"/>
        <v>572.87</v>
      </c>
      <c r="I64" s="101"/>
      <c r="J64" s="115"/>
    </row>
    <row r="65" spans="1:10" ht="45">
      <c r="A65" s="88" t="s">
        <v>115</v>
      </c>
      <c r="B65" s="89" t="s">
        <v>579</v>
      </c>
      <c r="C65" s="90" t="s">
        <v>580</v>
      </c>
      <c r="D65" s="85" t="s">
        <v>100</v>
      </c>
      <c r="E65" s="86">
        <v>102.3</v>
      </c>
      <c r="F65" s="86">
        <v>846.69</v>
      </c>
      <c r="G65" s="86">
        <f t="shared" si="0"/>
        <v>1113.22</v>
      </c>
      <c r="H65" s="87">
        <f t="shared" si="1"/>
        <v>113882.4</v>
      </c>
      <c r="I65" s="101"/>
      <c r="J65" s="115"/>
    </row>
    <row r="66" spans="1:10" ht="33.75">
      <c r="A66" s="88" t="s">
        <v>118</v>
      </c>
      <c r="B66" s="89" t="s">
        <v>581</v>
      </c>
      <c r="C66" s="90" t="s">
        <v>582</v>
      </c>
      <c r="D66" s="85" t="s">
        <v>415</v>
      </c>
      <c r="E66" s="86">
        <v>50</v>
      </c>
      <c r="F66" s="86">
        <v>89.64</v>
      </c>
      <c r="G66" s="86">
        <f t="shared" si="0"/>
        <v>117.85</v>
      </c>
      <c r="H66" s="87">
        <f t="shared" si="1"/>
        <v>5892.5</v>
      </c>
      <c r="I66" s="101"/>
      <c r="J66" s="115"/>
    </row>
    <row r="67" spans="1:10" ht="56.25">
      <c r="A67" s="88" t="s">
        <v>119</v>
      </c>
      <c r="B67" s="89" t="s">
        <v>583</v>
      </c>
      <c r="C67" s="90" t="s">
        <v>584</v>
      </c>
      <c r="D67" s="85" t="s">
        <v>100</v>
      </c>
      <c r="E67" s="86">
        <v>23.7</v>
      </c>
      <c r="F67" s="86">
        <v>990</v>
      </c>
      <c r="G67" s="86">
        <f t="shared" si="0"/>
        <v>1301.65</v>
      </c>
      <c r="H67" s="87">
        <f t="shared" si="1"/>
        <v>30849.1</v>
      </c>
      <c r="I67" s="101"/>
      <c r="J67" s="115"/>
    </row>
    <row r="68" spans="1:10" ht="33.75">
      <c r="A68" s="88" t="s">
        <v>121</v>
      </c>
      <c r="B68" s="89" t="s">
        <v>585</v>
      </c>
      <c r="C68" s="90" t="s">
        <v>586</v>
      </c>
      <c r="D68" s="85" t="s">
        <v>415</v>
      </c>
      <c r="E68" s="86">
        <v>26</v>
      </c>
      <c r="F68" s="86">
        <v>132.03</v>
      </c>
      <c r="G68" s="86">
        <f t="shared" si="0"/>
        <v>173.59</v>
      </c>
      <c r="H68" s="87">
        <f t="shared" si="1"/>
        <v>4513.34</v>
      </c>
      <c r="I68" s="101"/>
      <c r="J68" s="115"/>
    </row>
    <row r="69" spans="1:10" ht="45">
      <c r="A69" s="88" t="s">
        <v>124</v>
      </c>
      <c r="B69" s="89" t="s">
        <v>613</v>
      </c>
      <c r="C69" s="90" t="s">
        <v>120</v>
      </c>
      <c r="D69" s="85" t="s">
        <v>415</v>
      </c>
      <c r="E69" s="86">
        <v>4</v>
      </c>
      <c r="F69" s="86">
        <v>471.75</v>
      </c>
      <c r="G69" s="86">
        <f t="shared" si="0"/>
        <v>620.25</v>
      </c>
      <c r="H69" s="87">
        <f t="shared" si="1"/>
        <v>2481</v>
      </c>
      <c r="I69" s="101"/>
      <c r="J69" s="115"/>
    </row>
    <row r="70" spans="1:10" ht="56.25">
      <c r="A70" s="88" t="s">
        <v>125</v>
      </c>
      <c r="B70" s="89" t="s">
        <v>612</v>
      </c>
      <c r="C70" s="90" t="s">
        <v>614</v>
      </c>
      <c r="D70" s="85" t="s">
        <v>100</v>
      </c>
      <c r="E70" s="86">
        <v>8.71</v>
      </c>
      <c r="F70" s="86">
        <v>112.48</v>
      </c>
      <c r="G70" s="86">
        <f t="shared" si="0"/>
        <v>147.88</v>
      </c>
      <c r="H70" s="87">
        <f t="shared" si="1"/>
        <v>1288.03</v>
      </c>
      <c r="I70" s="101"/>
      <c r="J70" s="115"/>
    </row>
    <row r="71" spans="1:10" ht="33.75">
      <c r="A71" s="88" t="s">
        <v>127</v>
      </c>
      <c r="B71" s="89" t="s">
        <v>122</v>
      </c>
      <c r="C71" s="90" t="s">
        <v>123</v>
      </c>
      <c r="D71" s="85" t="s">
        <v>415</v>
      </c>
      <c r="E71" s="86">
        <v>30</v>
      </c>
      <c r="F71" s="86">
        <v>1350.08</v>
      </c>
      <c r="G71" s="86">
        <f t="shared" si="0"/>
        <v>1775.08</v>
      </c>
      <c r="H71" s="87">
        <f t="shared" si="1"/>
        <v>53252.4</v>
      </c>
      <c r="I71" s="101"/>
      <c r="J71" s="115"/>
    </row>
    <row r="72" spans="1:10" ht="33.75">
      <c r="A72" s="88" t="s">
        <v>129</v>
      </c>
      <c r="B72" s="118">
        <v>100700</v>
      </c>
      <c r="C72" s="90" t="s">
        <v>126</v>
      </c>
      <c r="D72" s="85" t="s">
        <v>415</v>
      </c>
      <c r="E72" s="86">
        <v>6</v>
      </c>
      <c r="F72" s="86">
        <v>790.91</v>
      </c>
      <c r="G72" s="86">
        <f t="shared" si="0"/>
        <v>1039.88</v>
      </c>
      <c r="H72" s="87">
        <f t="shared" si="1"/>
        <v>6239.28</v>
      </c>
      <c r="I72" s="101"/>
      <c r="J72" s="115"/>
    </row>
    <row r="73" spans="1:10" ht="33.75">
      <c r="A73" s="88" t="s">
        <v>131</v>
      </c>
      <c r="B73" s="118">
        <v>91341</v>
      </c>
      <c r="C73" s="90" t="s">
        <v>128</v>
      </c>
      <c r="D73" s="85" t="s">
        <v>100</v>
      </c>
      <c r="E73" s="86">
        <v>43.1</v>
      </c>
      <c r="F73" s="86">
        <v>602.53</v>
      </c>
      <c r="G73" s="86">
        <f t="shared" si="0"/>
        <v>792.2</v>
      </c>
      <c r="H73" s="87">
        <f t="shared" si="1"/>
        <v>34143.82</v>
      </c>
      <c r="I73" s="101"/>
      <c r="J73" s="115"/>
    </row>
    <row r="74" spans="1:10" ht="33.75">
      <c r="A74" s="88" t="s">
        <v>611</v>
      </c>
      <c r="B74" s="118">
        <v>100864</v>
      </c>
      <c r="C74" s="90" t="s">
        <v>130</v>
      </c>
      <c r="D74" s="85" t="s">
        <v>415</v>
      </c>
      <c r="E74" s="86">
        <v>19</v>
      </c>
      <c r="F74" s="86">
        <v>730.43</v>
      </c>
      <c r="G74" s="86">
        <f t="shared" si="0"/>
        <v>960.36</v>
      </c>
      <c r="H74" s="87">
        <f t="shared" si="1"/>
        <v>18246.84</v>
      </c>
      <c r="I74" s="101"/>
      <c r="J74" s="115"/>
    </row>
    <row r="75" spans="1:10" ht="12.75">
      <c r="A75" s="145">
        <v>9</v>
      </c>
      <c r="B75" s="139"/>
      <c r="C75" s="140" t="s">
        <v>132</v>
      </c>
      <c r="D75" s="141"/>
      <c r="E75" s="142"/>
      <c r="F75" s="143"/>
      <c r="G75" s="144">
        <f t="shared" si="0"/>
        <v>0</v>
      </c>
      <c r="H75" s="146">
        <f>SUM(H76:H83)</f>
        <v>250185.12</v>
      </c>
      <c r="I75" s="101"/>
      <c r="J75" s="115"/>
    </row>
    <row r="76" spans="1:10" ht="12.75">
      <c r="A76" s="82" t="s">
        <v>133</v>
      </c>
      <c r="B76" s="83"/>
      <c r="C76" s="84" t="s">
        <v>134</v>
      </c>
      <c r="D76" s="85"/>
      <c r="E76" s="86"/>
      <c r="F76" s="86"/>
      <c r="G76" s="86">
        <f t="shared" si="0"/>
        <v>0</v>
      </c>
      <c r="H76" s="87">
        <f t="shared" si="1"/>
        <v>0</v>
      </c>
      <c r="I76" s="101"/>
      <c r="J76" s="115"/>
    </row>
    <row r="77" spans="1:10" ht="33.75">
      <c r="A77" s="88" t="s">
        <v>135</v>
      </c>
      <c r="B77" s="89" t="s">
        <v>136</v>
      </c>
      <c r="C77" s="90" t="s">
        <v>137</v>
      </c>
      <c r="D77" s="85" t="s">
        <v>100</v>
      </c>
      <c r="E77" s="86">
        <f>(E51)*2</f>
        <v>3400</v>
      </c>
      <c r="F77" s="86">
        <v>8.37</v>
      </c>
      <c r="G77" s="86">
        <f t="shared" si="0"/>
        <v>11</v>
      </c>
      <c r="H77" s="87">
        <f t="shared" si="1"/>
        <v>37400</v>
      </c>
      <c r="I77" s="101"/>
      <c r="J77" s="115"/>
    </row>
    <row r="78" spans="1:10" ht="22.5">
      <c r="A78" s="88" t="s">
        <v>138</v>
      </c>
      <c r="B78" s="89" t="s">
        <v>139</v>
      </c>
      <c r="C78" s="90" t="s">
        <v>140</v>
      </c>
      <c r="D78" s="85" t="s">
        <v>100</v>
      </c>
      <c r="E78" s="86">
        <f>E80</f>
        <v>402</v>
      </c>
      <c r="F78" s="86">
        <v>29.9</v>
      </c>
      <c r="G78" s="86">
        <f t="shared" si="0"/>
        <v>39.31</v>
      </c>
      <c r="H78" s="87">
        <f t="shared" si="1"/>
        <v>15802.62</v>
      </c>
      <c r="I78" s="101"/>
      <c r="J78" s="115"/>
    </row>
    <row r="79" spans="1:10" ht="33.75">
      <c r="A79" s="88" t="s">
        <v>141</v>
      </c>
      <c r="B79" s="89" t="s">
        <v>523</v>
      </c>
      <c r="C79" s="90" t="s">
        <v>524</v>
      </c>
      <c r="D79" s="85" t="s">
        <v>100</v>
      </c>
      <c r="E79" s="86">
        <v>2998</v>
      </c>
      <c r="F79" s="86">
        <v>28.54</v>
      </c>
      <c r="G79" s="86">
        <f aca="true" t="shared" si="2" ref="G79:G142">TRUNC(F79*$I$9,2)</f>
        <v>37.52</v>
      </c>
      <c r="H79" s="87">
        <f aca="true" t="shared" si="3" ref="H79:H142">TRUNC(E79*G79,2)</f>
        <v>112484.96</v>
      </c>
      <c r="I79" s="101"/>
      <c r="J79" s="115"/>
    </row>
    <row r="80" spans="1:10" ht="33.75">
      <c r="A80" s="88" t="s">
        <v>142</v>
      </c>
      <c r="B80" s="89" t="s">
        <v>143</v>
      </c>
      <c r="C80" s="90" t="s">
        <v>144</v>
      </c>
      <c r="D80" s="85" t="s">
        <v>100</v>
      </c>
      <c r="E80" s="86">
        <v>402</v>
      </c>
      <c r="F80" s="86">
        <v>83.31</v>
      </c>
      <c r="G80" s="86">
        <f t="shared" si="2"/>
        <v>109.53</v>
      </c>
      <c r="H80" s="87">
        <f t="shared" si="3"/>
        <v>44031.06</v>
      </c>
      <c r="I80" s="101"/>
      <c r="J80" s="115"/>
    </row>
    <row r="81" spans="1:10" ht="12.75">
      <c r="A81" s="88" t="s">
        <v>145</v>
      </c>
      <c r="B81" s="89" t="s">
        <v>520</v>
      </c>
      <c r="C81" s="90" t="s">
        <v>521</v>
      </c>
      <c r="D81" s="85" t="s">
        <v>100</v>
      </c>
      <c r="E81" s="86">
        <v>45</v>
      </c>
      <c r="F81" s="86">
        <v>240.32</v>
      </c>
      <c r="G81" s="86">
        <f t="shared" si="2"/>
        <v>315.97</v>
      </c>
      <c r="H81" s="87">
        <f t="shared" si="3"/>
        <v>14218.65</v>
      </c>
      <c r="I81" s="101"/>
      <c r="J81" s="115"/>
    </row>
    <row r="82" spans="1:10" ht="12.75">
      <c r="A82" s="82" t="s">
        <v>146</v>
      </c>
      <c r="B82" s="83"/>
      <c r="C82" s="84" t="s">
        <v>147</v>
      </c>
      <c r="D82" s="85"/>
      <c r="E82" s="86"/>
      <c r="F82" s="86"/>
      <c r="G82" s="86">
        <f t="shared" si="2"/>
        <v>0</v>
      </c>
      <c r="H82" s="87">
        <f t="shared" si="3"/>
        <v>0</v>
      </c>
      <c r="I82" s="101"/>
      <c r="J82" s="115"/>
    </row>
    <row r="83" spans="1:10" ht="22.5">
      <c r="A83" s="88" t="s">
        <v>148</v>
      </c>
      <c r="B83" s="89" t="s">
        <v>149</v>
      </c>
      <c r="C83" s="90" t="s">
        <v>150</v>
      </c>
      <c r="D83" s="85" t="s">
        <v>100</v>
      </c>
      <c r="E83" s="86">
        <v>833</v>
      </c>
      <c r="F83" s="86">
        <v>23.97</v>
      </c>
      <c r="G83" s="86">
        <f t="shared" si="2"/>
        <v>31.51</v>
      </c>
      <c r="H83" s="87">
        <f t="shared" si="3"/>
        <v>26247.83</v>
      </c>
      <c r="I83" s="101"/>
      <c r="J83" s="115"/>
    </row>
    <row r="84" spans="1:10" ht="12.75">
      <c r="A84" s="145">
        <v>10</v>
      </c>
      <c r="B84" s="139"/>
      <c r="C84" s="140" t="s">
        <v>151</v>
      </c>
      <c r="D84" s="141"/>
      <c r="E84" s="142"/>
      <c r="F84" s="143"/>
      <c r="G84" s="144">
        <f t="shared" si="2"/>
        <v>0</v>
      </c>
      <c r="H84" s="146">
        <f>SUM(H85:H92)</f>
        <v>316195.99</v>
      </c>
      <c r="I84" s="101"/>
      <c r="J84" s="115"/>
    </row>
    <row r="85" spans="1:10" ht="22.5">
      <c r="A85" s="88" t="s">
        <v>152</v>
      </c>
      <c r="B85" s="89" t="s">
        <v>514</v>
      </c>
      <c r="C85" s="90" t="s">
        <v>515</v>
      </c>
      <c r="D85" s="85" t="s">
        <v>100</v>
      </c>
      <c r="E85" s="86">
        <f>E88+E89+E90</f>
        <v>1004</v>
      </c>
      <c r="F85" s="86">
        <v>38.94</v>
      </c>
      <c r="G85" s="86">
        <f t="shared" si="2"/>
        <v>51.19</v>
      </c>
      <c r="H85" s="87">
        <f t="shared" si="3"/>
        <v>51394.76</v>
      </c>
      <c r="I85" s="101"/>
      <c r="J85" s="115"/>
    </row>
    <row r="86" spans="1:10" ht="33.75">
      <c r="A86" s="88" t="s">
        <v>153</v>
      </c>
      <c r="B86" s="89" t="s">
        <v>516</v>
      </c>
      <c r="C86" s="90" t="s">
        <v>517</v>
      </c>
      <c r="D86" s="85" t="s">
        <v>100</v>
      </c>
      <c r="E86" s="86">
        <f>E85</f>
        <v>1004</v>
      </c>
      <c r="F86" s="86">
        <v>33.22</v>
      </c>
      <c r="G86" s="86">
        <f t="shared" si="2"/>
        <v>43.67</v>
      </c>
      <c r="H86" s="87">
        <f t="shared" si="3"/>
        <v>43844.68</v>
      </c>
      <c r="I86" s="101"/>
      <c r="J86" s="115"/>
    </row>
    <row r="87" spans="1:10" ht="33.75">
      <c r="A87" s="88" t="s">
        <v>154</v>
      </c>
      <c r="B87" s="89" t="s">
        <v>155</v>
      </c>
      <c r="C87" s="90" t="s">
        <v>156</v>
      </c>
      <c r="D87" s="85" t="s">
        <v>49</v>
      </c>
      <c r="E87" s="86">
        <v>402</v>
      </c>
      <c r="F87" s="86">
        <v>50.12</v>
      </c>
      <c r="G87" s="86">
        <f t="shared" si="2"/>
        <v>65.89</v>
      </c>
      <c r="H87" s="87">
        <f t="shared" si="3"/>
        <v>26487.78</v>
      </c>
      <c r="I87" s="101"/>
      <c r="J87" s="115"/>
    </row>
    <row r="88" spans="1:10" ht="56.25">
      <c r="A88" s="88" t="s">
        <v>157</v>
      </c>
      <c r="B88" s="89" t="s">
        <v>158</v>
      </c>
      <c r="C88" s="90" t="s">
        <v>159</v>
      </c>
      <c r="D88" s="85" t="s">
        <v>100</v>
      </c>
      <c r="E88" s="86">
        <v>661</v>
      </c>
      <c r="F88" s="86">
        <v>65.84</v>
      </c>
      <c r="G88" s="86">
        <f t="shared" si="2"/>
        <v>86.56</v>
      </c>
      <c r="H88" s="87">
        <f t="shared" si="3"/>
        <v>57216.16</v>
      </c>
      <c r="I88" s="101"/>
      <c r="J88" s="115"/>
    </row>
    <row r="89" spans="1:10" ht="33.75">
      <c r="A89" s="88" t="s">
        <v>160</v>
      </c>
      <c r="B89" s="89" t="s">
        <v>549</v>
      </c>
      <c r="C89" s="90" t="s">
        <v>547</v>
      </c>
      <c r="D89" s="85" t="s">
        <v>100</v>
      </c>
      <c r="E89" s="86">
        <v>261</v>
      </c>
      <c r="F89" s="86">
        <v>145.08</v>
      </c>
      <c r="G89" s="86">
        <f t="shared" si="2"/>
        <v>190.75</v>
      </c>
      <c r="H89" s="87">
        <f t="shared" si="3"/>
        <v>49785.75</v>
      </c>
      <c r="I89" s="101"/>
      <c r="J89" s="115"/>
    </row>
    <row r="90" spans="1:10" ht="45">
      <c r="A90" s="88" t="s">
        <v>513</v>
      </c>
      <c r="B90" s="89" t="s">
        <v>674</v>
      </c>
      <c r="C90" s="90" t="s">
        <v>548</v>
      </c>
      <c r="D90" s="85" t="s">
        <v>100</v>
      </c>
      <c r="E90" s="86">
        <v>82</v>
      </c>
      <c r="F90" s="86">
        <v>585.68</v>
      </c>
      <c r="G90" s="86">
        <f t="shared" si="2"/>
        <v>770.05</v>
      </c>
      <c r="H90" s="87">
        <f t="shared" si="3"/>
        <v>63144.1</v>
      </c>
      <c r="I90" s="101"/>
      <c r="J90" s="115"/>
    </row>
    <row r="91" spans="1:10" ht="22.5">
      <c r="A91" s="88" t="s">
        <v>545</v>
      </c>
      <c r="B91" s="89" t="s">
        <v>161</v>
      </c>
      <c r="C91" s="90" t="s">
        <v>162</v>
      </c>
      <c r="D91" s="85" t="s">
        <v>100</v>
      </c>
      <c r="E91" s="86">
        <v>190</v>
      </c>
      <c r="F91" s="86">
        <v>66.37</v>
      </c>
      <c r="G91" s="86">
        <f t="shared" si="2"/>
        <v>87.26</v>
      </c>
      <c r="H91" s="87">
        <f t="shared" si="3"/>
        <v>16579.4</v>
      </c>
      <c r="I91" s="101"/>
      <c r="J91" s="115"/>
    </row>
    <row r="92" spans="1:10" ht="12.75">
      <c r="A92" s="88" t="s">
        <v>546</v>
      </c>
      <c r="B92" s="89" t="s">
        <v>163</v>
      </c>
      <c r="C92" s="90" t="s">
        <v>164</v>
      </c>
      <c r="D92" s="85" t="s">
        <v>100</v>
      </c>
      <c r="E92" s="86">
        <v>16</v>
      </c>
      <c r="F92" s="86">
        <v>368.09</v>
      </c>
      <c r="G92" s="86">
        <f t="shared" si="2"/>
        <v>483.96</v>
      </c>
      <c r="H92" s="87">
        <f t="shared" si="3"/>
        <v>7743.36</v>
      </c>
      <c r="I92" s="101"/>
      <c r="J92" s="115"/>
    </row>
    <row r="93" spans="1:10" ht="12.75">
      <c r="A93" s="145">
        <v>11</v>
      </c>
      <c r="B93" s="139"/>
      <c r="C93" s="140" t="s">
        <v>165</v>
      </c>
      <c r="D93" s="141"/>
      <c r="E93" s="142"/>
      <c r="F93" s="143"/>
      <c r="G93" s="144">
        <f t="shared" si="2"/>
        <v>0</v>
      </c>
      <c r="H93" s="146">
        <f>SUM(H94:H100)</f>
        <v>230117.06999999998</v>
      </c>
      <c r="I93" s="101"/>
      <c r="J93" s="115"/>
    </row>
    <row r="94" spans="1:10" ht="22.5">
      <c r="A94" s="88" t="s">
        <v>166</v>
      </c>
      <c r="B94" s="89" t="s">
        <v>167</v>
      </c>
      <c r="C94" s="90" t="s">
        <v>168</v>
      </c>
      <c r="D94" s="85" t="s">
        <v>100</v>
      </c>
      <c r="E94" s="86">
        <f>E95</f>
        <v>2998</v>
      </c>
      <c r="F94" s="86">
        <v>18.49</v>
      </c>
      <c r="G94" s="86">
        <f t="shared" si="2"/>
        <v>24.31</v>
      </c>
      <c r="H94" s="87">
        <f t="shared" si="3"/>
        <v>72881.38</v>
      </c>
      <c r="I94" s="101"/>
      <c r="J94" s="115"/>
    </row>
    <row r="95" spans="1:10" ht="22.5">
      <c r="A95" s="88" t="s">
        <v>169</v>
      </c>
      <c r="B95" s="89" t="s">
        <v>170</v>
      </c>
      <c r="C95" s="90" t="s">
        <v>171</v>
      </c>
      <c r="D95" s="85" t="s">
        <v>100</v>
      </c>
      <c r="E95" s="86">
        <f>E79</f>
        <v>2998</v>
      </c>
      <c r="F95" s="86">
        <v>21.47</v>
      </c>
      <c r="G95" s="86">
        <f t="shared" si="2"/>
        <v>28.22</v>
      </c>
      <c r="H95" s="87">
        <f t="shared" si="3"/>
        <v>84603.56</v>
      </c>
      <c r="I95" s="101"/>
      <c r="J95" s="115"/>
    </row>
    <row r="96" spans="1:10" ht="33.75">
      <c r="A96" s="88" t="s">
        <v>172</v>
      </c>
      <c r="B96" s="89" t="s">
        <v>173</v>
      </c>
      <c r="C96" s="90" t="s">
        <v>174</v>
      </c>
      <c r="D96" s="85" t="s">
        <v>100</v>
      </c>
      <c r="E96" s="86">
        <f>E79</f>
        <v>2998</v>
      </c>
      <c r="F96" s="86">
        <v>6.29</v>
      </c>
      <c r="G96" s="86">
        <f t="shared" si="2"/>
        <v>8.27</v>
      </c>
      <c r="H96" s="87">
        <f t="shared" si="3"/>
        <v>24793.46</v>
      </c>
      <c r="I96" s="101"/>
      <c r="J96" s="115"/>
    </row>
    <row r="97" spans="1:10" ht="22.5">
      <c r="A97" s="88" t="s">
        <v>175</v>
      </c>
      <c r="B97" s="89" t="s">
        <v>176</v>
      </c>
      <c r="C97" s="90" t="s">
        <v>177</v>
      </c>
      <c r="D97" s="85" t="s">
        <v>100</v>
      </c>
      <c r="E97" s="86">
        <v>833</v>
      </c>
      <c r="F97" s="86">
        <v>15.57</v>
      </c>
      <c r="G97" s="86">
        <f t="shared" si="2"/>
        <v>20.47</v>
      </c>
      <c r="H97" s="87">
        <f t="shared" si="3"/>
        <v>17051.51</v>
      </c>
      <c r="I97" s="101"/>
      <c r="J97" s="115"/>
    </row>
    <row r="98" spans="1:10" ht="33.75">
      <c r="A98" s="88" t="s">
        <v>178</v>
      </c>
      <c r="B98" s="89" t="s">
        <v>179</v>
      </c>
      <c r="C98" s="90" t="s">
        <v>180</v>
      </c>
      <c r="D98" s="85" t="s">
        <v>100</v>
      </c>
      <c r="E98" s="86">
        <f>E97</f>
        <v>833</v>
      </c>
      <c r="F98" s="86">
        <v>7.85</v>
      </c>
      <c r="G98" s="86">
        <f t="shared" si="2"/>
        <v>10.32</v>
      </c>
      <c r="H98" s="87">
        <f t="shared" si="3"/>
        <v>8596.56</v>
      </c>
      <c r="I98" s="101"/>
      <c r="J98" s="115"/>
    </row>
    <row r="99" spans="1:10" ht="33.75">
      <c r="A99" s="88" t="s">
        <v>181</v>
      </c>
      <c r="B99" s="89" t="s">
        <v>182</v>
      </c>
      <c r="C99" s="90" t="s">
        <v>183</v>
      </c>
      <c r="D99" s="85" t="s">
        <v>100</v>
      </c>
      <c r="E99" s="86">
        <v>220</v>
      </c>
      <c r="F99" s="86">
        <v>27.3</v>
      </c>
      <c r="G99" s="86">
        <f t="shared" si="2"/>
        <v>35.89</v>
      </c>
      <c r="H99" s="87">
        <f t="shared" si="3"/>
        <v>7895.8</v>
      </c>
      <c r="I99" s="101"/>
      <c r="J99" s="115"/>
    </row>
    <row r="100" spans="1:10" ht="12.75">
      <c r="A100" s="88" t="s">
        <v>522</v>
      </c>
      <c r="B100" s="89" t="s">
        <v>525</v>
      </c>
      <c r="C100" s="90" t="s">
        <v>526</v>
      </c>
      <c r="D100" s="85" t="s">
        <v>100</v>
      </c>
      <c r="E100" s="86">
        <v>520</v>
      </c>
      <c r="F100" s="86">
        <v>20.91</v>
      </c>
      <c r="G100" s="86">
        <f t="shared" si="2"/>
        <v>27.49</v>
      </c>
      <c r="H100" s="87">
        <f t="shared" si="3"/>
        <v>14294.8</v>
      </c>
      <c r="I100" s="101"/>
      <c r="J100" s="115"/>
    </row>
    <row r="101" spans="1:10" ht="12.75">
      <c r="A101" s="145">
        <v>12</v>
      </c>
      <c r="B101" s="139"/>
      <c r="C101" s="140" t="s">
        <v>184</v>
      </c>
      <c r="D101" s="141"/>
      <c r="E101" s="142"/>
      <c r="F101" s="143"/>
      <c r="G101" s="144">
        <f t="shared" si="2"/>
        <v>0</v>
      </c>
      <c r="H101" s="146">
        <f>SUM(H102:H144)</f>
        <v>145849.79</v>
      </c>
      <c r="I101" s="101"/>
      <c r="J101" s="115"/>
    </row>
    <row r="102" spans="1:10" ht="45">
      <c r="A102" s="88" t="s">
        <v>185</v>
      </c>
      <c r="B102" s="118">
        <v>101882</v>
      </c>
      <c r="C102" s="90" t="s">
        <v>662</v>
      </c>
      <c r="D102" s="85" t="s">
        <v>415</v>
      </c>
      <c r="E102" s="86">
        <v>1</v>
      </c>
      <c r="F102" s="86">
        <v>1131.55</v>
      </c>
      <c r="G102" s="86">
        <f t="shared" si="2"/>
        <v>1487.76</v>
      </c>
      <c r="H102" s="87">
        <f t="shared" si="3"/>
        <v>1487.76</v>
      </c>
      <c r="I102" s="101"/>
      <c r="J102" s="115"/>
    </row>
    <row r="103" spans="1:10" ht="22.5">
      <c r="A103" s="88" t="s">
        <v>186</v>
      </c>
      <c r="B103" s="89" t="s">
        <v>663</v>
      </c>
      <c r="C103" s="90" t="s">
        <v>664</v>
      </c>
      <c r="D103" s="85" t="s">
        <v>415</v>
      </c>
      <c r="E103" s="86">
        <v>1</v>
      </c>
      <c r="F103" s="86">
        <v>1087.99</v>
      </c>
      <c r="G103" s="86">
        <f t="shared" si="2"/>
        <v>1430.48</v>
      </c>
      <c r="H103" s="87">
        <f t="shared" si="3"/>
        <v>1430.48</v>
      </c>
      <c r="I103" s="101"/>
      <c r="J103" s="115"/>
    </row>
    <row r="104" spans="1:10" ht="22.5">
      <c r="A104" s="88" t="s">
        <v>186</v>
      </c>
      <c r="B104" s="89" t="s">
        <v>665</v>
      </c>
      <c r="C104" s="90" t="s">
        <v>667</v>
      </c>
      <c r="D104" s="85" t="s">
        <v>415</v>
      </c>
      <c r="E104" s="86">
        <v>1</v>
      </c>
      <c r="F104" s="86">
        <v>368.21</v>
      </c>
      <c r="G104" s="86">
        <f t="shared" si="2"/>
        <v>484.12</v>
      </c>
      <c r="H104" s="87">
        <f t="shared" si="3"/>
        <v>484.12</v>
      </c>
      <c r="I104" s="101"/>
      <c r="J104" s="115"/>
    </row>
    <row r="105" spans="1:10" ht="22.5">
      <c r="A105" s="88" t="s">
        <v>186</v>
      </c>
      <c r="B105" s="89" t="s">
        <v>666</v>
      </c>
      <c r="C105" s="90" t="s">
        <v>668</v>
      </c>
      <c r="D105" s="85" t="s">
        <v>415</v>
      </c>
      <c r="E105" s="86">
        <v>2</v>
      </c>
      <c r="F105" s="86">
        <v>478.19</v>
      </c>
      <c r="G105" s="86">
        <f t="shared" si="2"/>
        <v>628.72</v>
      </c>
      <c r="H105" s="87">
        <f t="shared" si="3"/>
        <v>1257.44</v>
      </c>
      <c r="I105" s="101"/>
      <c r="J105" s="115"/>
    </row>
    <row r="106" spans="1:10" ht="33.75">
      <c r="A106" s="88" t="s">
        <v>187</v>
      </c>
      <c r="B106" s="89" t="s">
        <v>416</v>
      </c>
      <c r="C106" s="90" t="s">
        <v>417</v>
      </c>
      <c r="D106" s="85" t="s">
        <v>415</v>
      </c>
      <c r="E106" s="86">
        <v>2</v>
      </c>
      <c r="F106" s="86">
        <v>287.57</v>
      </c>
      <c r="G106" s="86">
        <f t="shared" si="2"/>
        <v>378.09</v>
      </c>
      <c r="H106" s="87">
        <f t="shared" si="3"/>
        <v>756.18</v>
      </c>
      <c r="I106" s="101"/>
      <c r="J106" s="115"/>
    </row>
    <row r="107" spans="1:10" ht="22.5">
      <c r="A107" s="88" t="s">
        <v>188</v>
      </c>
      <c r="B107" s="89" t="s">
        <v>418</v>
      </c>
      <c r="C107" s="90" t="s">
        <v>419</v>
      </c>
      <c r="D107" s="85" t="s">
        <v>49</v>
      </c>
      <c r="E107" s="86">
        <v>4</v>
      </c>
      <c r="F107" s="86">
        <v>18.5</v>
      </c>
      <c r="G107" s="86">
        <f t="shared" si="2"/>
        <v>24.32</v>
      </c>
      <c r="H107" s="87">
        <f t="shared" si="3"/>
        <v>97.28</v>
      </c>
      <c r="I107" s="101"/>
      <c r="J107" s="115"/>
    </row>
    <row r="108" spans="1:10" ht="22.5">
      <c r="A108" s="88" t="s">
        <v>189</v>
      </c>
      <c r="B108" s="89" t="s">
        <v>420</v>
      </c>
      <c r="C108" s="90" t="s">
        <v>421</v>
      </c>
      <c r="D108" s="85" t="s">
        <v>49</v>
      </c>
      <c r="E108" s="86">
        <v>1</v>
      </c>
      <c r="F108" s="86">
        <v>19.97</v>
      </c>
      <c r="G108" s="86">
        <f t="shared" si="2"/>
        <v>26.25</v>
      </c>
      <c r="H108" s="87">
        <f t="shared" si="3"/>
        <v>26.25</v>
      </c>
      <c r="I108" s="101"/>
      <c r="J108" s="115"/>
    </row>
    <row r="109" spans="1:10" ht="22.5">
      <c r="A109" s="88" t="s">
        <v>190</v>
      </c>
      <c r="B109" s="89" t="s">
        <v>422</v>
      </c>
      <c r="C109" s="90" t="s">
        <v>423</v>
      </c>
      <c r="D109" s="85" t="s">
        <v>49</v>
      </c>
      <c r="E109" s="86">
        <v>9.8</v>
      </c>
      <c r="F109" s="86">
        <v>70.78</v>
      </c>
      <c r="G109" s="86">
        <f t="shared" si="2"/>
        <v>93.06</v>
      </c>
      <c r="H109" s="87">
        <f t="shared" si="3"/>
        <v>911.98</v>
      </c>
      <c r="I109" s="101"/>
      <c r="J109" s="115"/>
    </row>
    <row r="110" spans="1:10" ht="22.5">
      <c r="A110" s="88" t="s">
        <v>191</v>
      </c>
      <c r="B110" s="89" t="s">
        <v>424</v>
      </c>
      <c r="C110" s="90" t="s">
        <v>425</v>
      </c>
      <c r="D110" s="85" t="s">
        <v>49</v>
      </c>
      <c r="E110" s="86">
        <v>9.1</v>
      </c>
      <c r="F110" s="86">
        <v>7.8</v>
      </c>
      <c r="G110" s="86">
        <f t="shared" si="2"/>
        <v>10.25</v>
      </c>
      <c r="H110" s="87">
        <f t="shared" si="3"/>
        <v>93.27</v>
      </c>
      <c r="I110" s="101"/>
      <c r="J110" s="115"/>
    </row>
    <row r="111" spans="1:10" ht="22.5">
      <c r="A111" s="88" t="s">
        <v>192</v>
      </c>
      <c r="B111" s="89" t="s">
        <v>426</v>
      </c>
      <c r="C111" s="90" t="s">
        <v>427</v>
      </c>
      <c r="D111" s="85" t="s">
        <v>49</v>
      </c>
      <c r="E111" s="86">
        <v>557.4</v>
      </c>
      <c r="F111" s="86">
        <v>5.96</v>
      </c>
      <c r="G111" s="86">
        <f t="shared" si="2"/>
        <v>7.83</v>
      </c>
      <c r="H111" s="87">
        <f t="shared" si="3"/>
        <v>4364.44</v>
      </c>
      <c r="I111" s="101"/>
      <c r="J111" s="115"/>
    </row>
    <row r="112" spans="1:10" ht="33.75">
      <c r="A112" s="88" t="s">
        <v>193</v>
      </c>
      <c r="B112" s="89" t="s">
        <v>431</v>
      </c>
      <c r="C112" s="90" t="s">
        <v>432</v>
      </c>
      <c r="D112" s="85" t="s">
        <v>49</v>
      </c>
      <c r="E112" s="86">
        <v>150</v>
      </c>
      <c r="F112" s="86">
        <v>2.66</v>
      </c>
      <c r="G112" s="86">
        <f t="shared" si="2"/>
        <v>3.49</v>
      </c>
      <c r="H112" s="87">
        <f t="shared" si="3"/>
        <v>523.5</v>
      </c>
      <c r="I112" s="101"/>
      <c r="J112" s="115"/>
    </row>
    <row r="113" spans="1:10" ht="33.75">
      <c r="A113" s="88" t="s">
        <v>194</v>
      </c>
      <c r="B113" s="89" t="s">
        <v>433</v>
      </c>
      <c r="C113" s="90" t="s">
        <v>434</v>
      </c>
      <c r="D113" s="85" t="s">
        <v>49</v>
      </c>
      <c r="E113" s="86">
        <v>4789</v>
      </c>
      <c r="F113" s="86">
        <v>4.23</v>
      </c>
      <c r="G113" s="86">
        <f t="shared" si="2"/>
        <v>5.56</v>
      </c>
      <c r="H113" s="87">
        <f t="shared" si="3"/>
        <v>26626.84</v>
      </c>
      <c r="I113" s="101"/>
      <c r="J113" s="115"/>
    </row>
    <row r="114" spans="1:10" ht="33.75">
      <c r="A114" s="88" t="s">
        <v>195</v>
      </c>
      <c r="B114" s="89" t="s">
        <v>435</v>
      </c>
      <c r="C114" s="90" t="s">
        <v>436</v>
      </c>
      <c r="D114" s="85" t="s">
        <v>49</v>
      </c>
      <c r="E114" s="86">
        <v>862</v>
      </c>
      <c r="F114" s="86">
        <v>5.87</v>
      </c>
      <c r="G114" s="86">
        <f t="shared" si="2"/>
        <v>7.71</v>
      </c>
      <c r="H114" s="87">
        <f t="shared" si="3"/>
        <v>6646.02</v>
      </c>
      <c r="I114" s="101"/>
      <c r="J114" s="115"/>
    </row>
    <row r="115" spans="1:10" ht="33.75">
      <c r="A115" s="88" t="s">
        <v>400</v>
      </c>
      <c r="B115" s="89" t="s">
        <v>641</v>
      </c>
      <c r="C115" s="90" t="s">
        <v>645</v>
      </c>
      <c r="D115" s="85" t="s">
        <v>49</v>
      </c>
      <c r="E115" s="86">
        <v>102</v>
      </c>
      <c r="F115" s="86">
        <v>8.28</v>
      </c>
      <c r="G115" s="86">
        <f t="shared" si="2"/>
        <v>10.88</v>
      </c>
      <c r="H115" s="87">
        <f t="shared" si="3"/>
        <v>1109.76</v>
      </c>
      <c r="I115" s="101"/>
      <c r="J115" s="115"/>
    </row>
    <row r="116" spans="1:10" ht="33.75">
      <c r="A116" s="88" t="s">
        <v>401</v>
      </c>
      <c r="B116" s="89" t="s">
        <v>437</v>
      </c>
      <c r="C116" s="90" t="s">
        <v>438</v>
      </c>
      <c r="D116" s="85" t="s">
        <v>49</v>
      </c>
      <c r="E116" s="86">
        <v>109</v>
      </c>
      <c r="F116" s="86">
        <v>12.81</v>
      </c>
      <c r="G116" s="86">
        <f t="shared" si="2"/>
        <v>16.84</v>
      </c>
      <c r="H116" s="87">
        <f t="shared" si="3"/>
        <v>1835.56</v>
      </c>
      <c r="I116" s="101"/>
      <c r="J116" s="115"/>
    </row>
    <row r="117" spans="1:10" ht="33.75">
      <c r="A117" s="88" t="s">
        <v>402</v>
      </c>
      <c r="B117" s="89" t="s">
        <v>439</v>
      </c>
      <c r="C117" s="90" t="s">
        <v>440</v>
      </c>
      <c r="D117" s="85" t="s">
        <v>49</v>
      </c>
      <c r="E117" s="86">
        <v>207</v>
      </c>
      <c r="F117" s="86">
        <v>18</v>
      </c>
      <c r="G117" s="86">
        <f t="shared" si="2"/>
        <v>23.66</v>
      </c>
      <c r="H117" s="87">
        <f t="shared" si="3"/>
        <v>4897.62</v>
      </c>
      <c r="I117" s="101"/>
      <c r="J117" s="115"/>
    </row>
    <row r="118" spans="1:10" ht="33.75">
      <c r="A118" s="88" t="s">
        <v>403</v>
      </c>
      <c r="B118" s="89" t="s">
        <v>441</v>
      </c>
      <c r="C118" s="90" t="s">
        <v>442</v>
      </c>
      <c r="D118" s="85" t="s">
        <v>49</v>
      </c>
      <c r="E118" s="86">
        <v>157</v>
      </c>
      <c r="F118" s="86">
        <v>25.84</v>
      </c>
      <c r="G118" s="86">
        <f t="shared" si="2"/>
        <v>33.97</v>
      </c>
      <c r="H118" s="87">
        <f t="shared" si="3"/>
        <v>5333.29</v>
      </c>
      <c r="I118" s="101"/>
      <c r="J118" s="115"/>
    </row>
    <row r="119" spans="1:10" ht="33.75">
      <c r="A119" s="88" t="s">
        <v>404</v>
      </c>
      <c r="B119" s="89" t="s">
        <v>646</v>
      </c>
      <c r="C119" s="90" t="s">
        <v>650</v>
      </c>
      <c r="D119" s="85" t="s">
        <v>49</v>
      </c>
      <c r="E119" s="86">
        <v>80</v>
      </c>
      <c r="F119" s="86">
        <v>36.59</v>
      </c>
      <c r="G119" s="86">
        <f t="shared" si="2"/>
        <v>48.1</v>
      </c>
      <c r="H119" s="87">
        <f t="shared" si="3"/>
        <v>3848</v>
      </c>
      <c r="I119" s="101"/>
      <c r="J119" s="115"/>
    </row>
    <row r="120" spans="1:10" ht="33.75">
      <c r="A120" s="88" t="s">
        <v>405</v>
      </c>
      <c r="B120" s="89" t="s">
        <v>647</v>
      </c>
      <c r="C120" s="90" t="s">
        <v>651</v>
      </c>
      <c r="D120" s="85" t="s">
        <v>49</v>
      </c>
      <c r="E120" s="86">
        <v>69</v>
      </c>
      <c r="F120" s="86">
        <v>95.71</v>
      </c>
      <c r="G120" s="86">
        <f t="shared" si="2"/>
        <v>125.83</v>
      </c>
      <c r="H120" s="87">
        <f t="shared" si="3"/>
        <v>8682.27</v>
      </c>
      <c r="I120" s="101"/>
      <c r="J120" s="115"/>
    </row>
    <row r="121" spans="1:10" ht="33.75">
      <c r="A121" s="88" t="s">
        <v>406</v>
      </c>
      <c r="B121" s="118">
        <v>91953</v>
      </c>
      <c r="C121" s="90" t="s">
        <v>443</v>
      </c>
      <c r="D121" s="85" t="s">
        <v>415</v>
      </c>
      <c r="E121" s="86">
        <v>14</v>
      </c>
      <c r="F121" s="86">
        <v>26.76</v>
      </c>
      <c r="G121" s="86">
        <f t="shared" si="2"/>
        <v>35.18</v>
      </c>
      <c r="H121" s="87">
        <f t="shared" si="3"/>
        <v>492.52</v>
      </c>
      <c r="I121" s="101"/>
      <c r="J121" s="115"/>
    </row>
    <row r="122" spans="1:10" ht="33.75">
      <c r="A122" s="88" t="s">
        <v>407</v>
      </c>
      <c r="B122" s="118">
        <v>91959</v>
      </c>
      <c r="C122" s="90" t="s">
        <v>444</v>
      </c>
      <c r="D122" s="85" t="s">
        <v>415</v>
      </c>
      <c r="E122" s="86">
        <v>18</v>
      </c>
      <c r="F122" s="86">
        <v>40.87</v>
      </c>
      <c r="G122" s="86">
        <f t="shared" si="2"/>
        <v>53.73</v>
      </c>
      <c r="H122" s="87">
        <f t="shared" si="3"/>
        <v>967.14</v>
      </c>
      <c r="I122" s="101"/>
      <c r="J122" s="115"/>
    </row>
    <row r="123" spans="1:10" ht="33.75">
      <c r="A123" s="88" t="s">
        <v>408</v>
      </c>
      <c r="B123" s="118">
        <v>91967</v>
      </c>
      <c r="C123" s="90" t="s">
        <v>445</v>
      </c>
      <c r="D123" s="85" t="s">
        <v>415</v>
      </c>
      <c r="E123" s="86">
        <v>12</v>
      </c>
      <c r="F123" s="86">
        <v>54.98</v>
      </c>
      <c r="G123" s="86">
        <f t="shared" si="2"/>
        <v>72.28</v>
      </c>
      <c r="H123" s="87">
        <f t="shared" si="3"/>
        <v>867.36</v>
      </c>
      <c r="I123" s="101"/>
      <c r="J123" s="115"/>
    </row>
    <row r="124" spans="1:10" ht="22.5">
      <c r="A124" s="88" t="s">
        <v>409</v>
      </c>
      <c r="B124" s="118">
        <v>91975</v>
      </c>
      <c r="C124" s="90" t="s">
        <v>661</v>
      </c>
      <c r="D124" s="85" t="s">
        <v>415</v>
      </c>
      <c r="E124" s="86">
        <v>1</v>
      </c>
      <c r="F124" s="86">
        <v>74.06</v>
      </c>
      <c r="G124" s="86">
        <f t="shared" si="2"/>
        <v>97.37</v>
      </c>
      <c r="H124" s="87">
        <f t="shared" si="3"/>
        <v>97.37</v>
      </c>
      <c r="I124" s="101"/>
      <c r="J124" s="115"/>
    </row>
    <row r="125" spans="1:10" ht="33.75">
      <c r="A125" s="88" t="s">
        <v>410</v>
      </c>
      <c r="B125" s="118">
        <v>92000</v>
      </c>
      <c r="C125" s="90" t="s">
        <v>446</v>
      </c>
      <c r="D125" s="85" t="s">
        <v>415</v>
      </c>
      <c r="E125" s="86">
        <v>16</v>
      </c>
      <c r="F125" s="86">
        <v>28.1</v>
      </c>
      <c r="G125" s="86">
        <f t="shared" si="2"/>
        <v>36.94</v>
      </c>
      <c r="H125" s="87">
        <f t="shared" si="3"/>
        <v>591.04</v>
      </c>
      <c r="I125" s="101"/>
      <c r="J125" s="115"/>
    </row>
    <row r="126" spans="1:10" ht="33.75">
      <c r="A126" s="88" t="s">
        <v>411</v>
      </c>
      <c r="B126" s="118">
        <v>92008</v>
      </c>
      <c r="C126" s="90" t="s">
        <v>447</v>
      </c>
      <c r="D126" s="85" t="s">
        <v>415</v>
      </c>
      <c r="E126" s="86">
        <v>27</v>
      </c>
      <c r="F126" s="86">
        <v>43.5</v>
      </c>
      <c r="G126" s="86">
        <f t="shared" si="2"/>
        <v>57.19</v>
      </c>
      <c r="H126" s="87">
        <f t="shared" si="3"/>
        <v>1544.13</v>
      </c>
      <c r="I126" s="101"/>
      <c r="J126" s="115"/>
    </row>
    <row r="127" spans="1:10" ht="33.75">
      <c r="A127" s="88" t="s">
        <v>412</v>
      </c>
      <c r="B127" s="118">
        <v>92004</v>
      </c>
      <c r="C127" s="90" t="s">
        <v>654</v>
      </c>
      <c r="D127" s="85" t="s">
        <v>415</v>
      </c>
      <c r="E127" s="86">
        <v>78</v>
      </c>
      <c r="F127" s="86">
        <v>50.27</v>
      </c>
      <c r="G127" s="86">
        <f t="shared" si="2"/>
        <v>66.09</v>
      </c>
      <c r="H127" s="87">
        <f t="shared" si="3"/>
        <v>5155.02</v>
      </c>
      <c r="I127" s="101"/>
      <c r="J127" s="115"/>
    </row>
    <row r="128" spans="1:10" ht="33.75">
      <c r="A128" s="88" t="s">
        <v>413</v>
      </c>
      <c r="B128" s="118">
        <v>91996</v>
      </c>
      <c r="C128" s="90" t="s">
        <v>657</v>
      </c>
      <c r="D128" s="85" t="s">
        <v>415</v>
      </c>
      <c r="E128" s="86">
        <v>16</v>
      </c>
      <c r="F128" s="86">
        <v>31.47</v>
      </c>
      <c r="G128" s="86">
        <f t="shared" si="2"/>
        <v>41.37</v>
      </c>
      <c r="H128" s="87">
        <f t="shared" si="3"/>
        <v>661.92</v>
      </c>
      <c r="I128" s="101"/>
      <c r="J128" s="115"/>
    </row>
    <row r="129" spans="1:10" ht="33.75">
      <c r="A129" s="88" t="s">
        <v>414</v>
      </c>
      <c r="B129" s="118">
        <v>91993</v>
      </c>
      <c r="C129" s="90" t="s">
        <v>656</v>
      </c>
      <c r="D129" s="85" t="s">
        <v>415</v>
      </c>
      <c r="E129" s="86">
        <v>37</v>
      </c>
      <c r="F129" s="86">
        <v>42.23</v>
      </c>
      <c r="G129" s="86">
        <f t="shared" si="2"/>
        <v>55.52</v>
      </c>
      <c r="H129" s="87">
        <f t="shared" si="3"/>
        <v>2054.24</v>
      </c>
      <c r="I129" s="101"/>
      <c r="J129" s="115"/>
    </row>
    <row r="130" spans="1:10" ht="33.75">
      <c r="A130" s="88" t="s">
        <v>448</v>
      </c>
      <c r="B130" s="118" t="s">
        <v>615</v>
      </c>
      <c r="C130" s="90" t="s">
        <v>616</v>
      </c>
      <c r="D130" s="85" t="s">
        <v>415</v>
      </c>
      <c r="E130" s="86">
        <v>51</v>
      </c>
      <c r="F130" s="86">
        <v>13.2</v>
      </c>
      <c r="G130" s="86">
        <f t="shared" si="2"/>
        <v>17.35</v>
      </c>
      <c r="H130" s="87">
        <f t="shared" si="3"/>
        <v>884.85</v>
      </c>
      <c r="I130" s="101"/>
      <c r="J130" s="115"/>
    </row>
    <row r="131" spans="1:10" ht="33.75">
      <c r="A131" s="88" t="s">
        <v>449</v>
      </c>
      <c r="B131" s="118">
        <v>101890</v>
      </c>
      <c r="C131" s="90" t="s">
        <v>617</v>
      </c>
      <c r="D131" s="85" t="s">
        <v>415</v>
      </c>
      <c r="E131" s="86">
        <v>15</v>
      </c>
      <c r="F131" s="86">
        <v>22.64</v>
      </c>
      <c r="G131" s="86">
        <f t="shared" si="2"/>
        <v>29.76</v>
      </c>
      <c r="H131" s="87">
        <f t="shared" si="3"/>
        <v>446.4</v>
      </c>
      <c r="I131" s="101"/>
      <c r="J131" s="115"/>
    </row>
    <row r="132" spans="1:10" ht="33.75">
      <c r="A132" s="88" t="s">
        <v>450</v>
      </c>
      <c r="B132" s="118" t="s">
        <v>618</v>
      </c>
      <c r="C132" s="90" t="s">
        <v>619</v>
      </c>
      <c r="D132" s="85" t="s">
        <v>415</v>
      </c>
      <c r="E132" s="86">
        <v>11</v>
      </c>
      <c r="F132" s="86">
        <v>13.2</v>
      </c>
      <c r="G132" s="86">
        <f t="shared" si="2"/>
        <v>17.35</v>
      </c>
      <c r="H132" s="87">
        <f t="shared" si="3"/>
        <v>190.85</v>
      </c>
      <c r="I132" s="101"/>
      <c r="J132" s="115"/>
    </row>
    <row r="133" spans="1:10" ht="22.5">
      <c r="A133" s="88" t="s">
        <v>451</v>
      </c>
      <c r="B133" s="118" t="s">
        <v>620</v>
      </c>
      <c r="C133" s="90" t="s">
        <v>621</v>
      </c>
      <c r="D133" s="85" t="s">
        <v>415</v>
      </c>
      <c r="E133" s="86">
        <v>24</v>
      </c>
      <c r="F133" s="86">
        <v>41.23</v>
      </c>
      <c r="G133" s="86">
        <f t="shared" si="2"/>
        <v>54.2</v>
      </c>
      <c r="H133" s="87">
        <f t="shared" si="3"/>
        <v>1300.8</v>
      </c>
      <c r="I133" s="101"/>
      <c r="J133" s="115"/>
    </row>
    <row r="134" spans="1:10" ht="22.5">
      <c r="A134" s="88" t="s">
        <v>452</v>
      </c>
      <c r="B134" s="118" t="s">
        <v>622</v>
      </c>
      <c r="C134" s="90" t="s">
        <v>623</v>
      </c>
      <c r="D134" s="85" t="s">
        <v>415</v>
      </c>
      <c r="E134" s="86">
        <v>1</v>
      </c>
      <c r="F134" s="86">
        <v>41.23</v>
      </c>
      <c r="G134" s="86">
        <f t="shared" si="2"/>
        <v>54.2</v>
      </c>
      <c r="H134" s="87">
        <f t="shared" si="3"/>
        <v>54.2</v>
      </c>
      <c r="I134" s="101"/>
      <c r="J134" s="115"/>
    </row>
    <row r="135" spans="1:10" ht="22.5">
      <c r="A135" s="88" t="s">
        <v>453</v>
      </c>
      <c r="B135" s="118" t="s">
        <v>624</v>
      </c>
      <c r="C135" s="90" t="s">
        <v>625</v>
      </c>
      <c r="D135" s="85" t="s">
        <v>415</v>
      </c>
      <c r="E135" s="86">
        <v>4</v>
      </c>
      <c r="F135" s="86">
        <v>41.23</v>
      </c>
      <c r="G135" s="86">
        <f t="shared" si="2"/>
        <v>54.2</v>
      </c>
      <c r="H135" s="87">
        <f t="shared" si="3"/>
        <v>216.8</v>
      </c>
      <c r="I135" s="101"/>
      <c r="J135" s="115"/>
    </row>
    <row r="136" spans="1:10" ht="22.5">
      <c r="A136" s="88" t="s">
        <v>642</v>
      </c>
      <c r="B136" s="118" t="s">
        <v>634</v>
      </c>
      <c r="C136" s="90" t="s">
        <v>635</v>
      </c>
      <c r="D136" s="85" t="s">
        <v>415</v>
      </c>
      <c r="E136" s="86">
        <v>3</v>
      </c>
      <c r="F136" s="86">
        <v>42.49</v>
      </c>
      <c r="G136" s="86">
        <f t="shared" si="2"/>
        <v>55.86</v>
      </c>
      <c r="H136" s="87">
        <f t="shared" si="3"/>
        <v>167.58</v>
      </c>
      <c r="I136" s="101"/>
      <c r="J136" s="115"/>
    </row>
    <row r="137" spans="1:10" ht="22.5">
      <c r="A137" s="88" t="s">
        <v>643</v>
      </c>
      <c r="B137" s="118" t="s">
        <v>632</v>
      </c>
      <c r="C137" s="90" t="s">
        <v>633</v>
      </c>
      <c r="D137" s="85" t="s">
        <v>415</v>
      </c>
      <c r="E137" s="86">
        <v>2</v>
      </c>
      <c r="F137" s="86">
        <v>72.04</v>
      </c>
      <c r="G137" s="86">
        <f t="shared" si="2"/>
        <v>94.71</v>
      </c>
      <c r="H137" s="87">
        <f t="shared" si="3"/>
        <v>189.42</v>
      </c>
      <c r="I137" s="101"/>
      <c r="J137" s="115"/>
    </row>
    <row r="138" spans="1:10" ht="22.5">
      <c r="A138" s="88" t="s">
        <v>644</v>
      </c>
      <c r="B138" s="118" t="s">
        <v>630</v>
      </c>
      <c r="C138" s="90" t="s">
        <v>631</v>
      </c>
      <c r="D138" s="85" t="s">
        <v>415</v>
      </c>
      <c r="E138" s="86">
        <v>1</v>
      </c>
      <c r="F138" s="86">
        <v>76.36</v>
      </c>
      <c r="G138" s="86">
        <f t="shared" si="2"/>
        <v>100.39</v>
      </c>
      <c r="H138" s="87">
        <f t="shared" si="3"/>
        <v>100.39</v>
      </c>
      <c r="I138" s="101"/>
      <c r="J138" s="115"/>
    </row>
    <row r="139" spans="1:10" ht="33.75">
      <c r="A139" s="88" t="s">
        <v>648</v>
      </c>
      <c r="B139" s="118" t="s">
        <v>626</v>
      </c>
      <c r="C139" s="90" t="s">
        <v>627</v>
      </c>
      <c r="D139" s="85" t="s">
        <v>415</v>
      </c>
      <c r="E139" s="86">
        <v>1</v>
      </c>
      <c r="F139" s="86">
        <v>379.66</v>
      </c>
      <c r="G139" s="86">
        <f t="shared" si="2"/>
        <v>499.17</v>
      </c>
      <c r="H139" s="87">
        <f t="shared" si="3"/>
        <v>499.17</v>
      </c>
      <c r="I139" s="101"/>
      <c r="J139" s="115"/>
    </row>
    <row r="140" spans="1:10" ht="33.75">
      <c r="A140" s="88" t="s">
        <v>649</v>
      </c>
      <c r="B140" s="118" t="s">
        <v>628</v>
      </c>
      <c r="C140" s="90" t="s">
        <v>629</v>
      </c>
      <c r="D140" s="85" t="s">
        <v>415</v>
      </c>
      <c r="E140" s="86">
        <v>1</v>
      </c>
      <c r="F140" s="86">
        <v>481.87</v>
      </c>
      <c r="G140" s="86">
        <f t="shared" si="2"/>
        <v>633.56</v>
      </c>
      <c r="H140" s="87">
        <f t="shared" si="3"/>
        <v>633.56</v>
      </c>
      <c r="I140" s="101"/>
      <c r="J140" s="115"/>
    </row>
    <row r="141" spans="1:10" ht="12.75">
      <c r="A141" s="88" t="s">
        <v>652</v>
      </c>
      <c r="B141" s="89" t="s">
        <v>454</v>
      </c>
      <c r="C141" s="90" t="s">
        <v>455</v>
      </c>
      <c r="D141" s="85" t="s">
        <v>415</v>
      </c>
      <c r="E141" s="86">
        <v>15</v>
      </c>
      <c r="F141" s="86">
        <v>103.23</v>
      </c>
      <c r="G141" s="86">
        <f t="shared" si="2"/>
        <v>135.72</v>
      </c>
      <c r="H141" s="87">
        <f t="shared" si="3"/>
        <v>2035.8</v>
      </c>
      <c r="I141" s="101"/>
      <c r="J141" s="115"/>
    </row>
    <row r="142" spans="1:10" ht="45">
      <c r="A142" s="88" t="s">
        <v>653</v>
      </c>
      <c r="B142" s="89" t="s">
        <v>456</v>
      </c>
      <c r="C142" s="90" t="s">
        <v>457</v>
      </c>
      <c r="D142" s="85" t="s">
        <v>458</v>
      </c>
      <c r="E142" s="86">
        <v>76.6</v>
      </c>
      <c r="F142" s="86">
        <v>88.75</v>
      </c>
      <c r="G142" s="86">
        <f t="shared" si="2"/>
        <v>116.68</v>
      </c>
      <c r="H142" s="87">
        <f t="shared" si="3"/>
        <v>8937.68</v>
      </c>
      <c r="I142" s="101"/>
      <c r="J142" s="115"/>
    </row>
    <row r="143" spans="1:10" ht="45">
      <c r="A143" s="88" t="s">
        <v>655</v>
      </c>
      <c r="B143" s="89" t="s">
        <v>658</v>
      </c>
      <c r="C143" s="90" t="s">
        <v>660</v>
      </c>
      <c r="D143" s="85" t="s">
        <v>415</v>
      </c>
      <c r="E143" s="86">
        <v>15</v>
      </c>
      <c r="F143" s="86">
        <v>100.17</v>
      </c>
      <c r="G143" s="86">
        <f aca="true" t="shared" si="4" ref="G143:G206">TRUNC(F143*$I$9,2)</f>
        <v>131.7</v>
      </c>
      <c r="H143" s="87">
        <f aca="true" t="shared" si="5" ref="H143:H206">TRUNC(E143*G143,2)</f>
        <v>1975.5</v>
      </c>
      <c r="I143" s="101"/>
      <c r="J143" s="115"/>
    </row>
    <row r="144" spans="1:10" ht="45">
      <c r="A144" s="88" t="s">
        <v>659</v>
      </c>
      <c r="B144" s="89" t="s">
        <v>459</v>
      </c>
      <c r="C144" s="90" t="s">
        <v>460</v>
      </c>
      <c r="D144" s="85" t="s">
        <v>415</v>
      </c>
      <c r="E144" s="86">
        <v>199</v>
      </c>
      <c r="F144" s="86">
        <v>173.42</v>
      </c>
      <c r="G144" s="86">
        <f t="shared" si="4"/>
        <v>228.01</v>
      </c>
      <c r="H144" s="87">
        <f t="shared" si="5"/>
        <v>45373.99</v>
      </c>
      <c r="I144" s="101"/>
      <c r="J144" s="115"/>
    </row>
    <row r="145" spans="1:10" ht="12.75">
      <c r="A145" s="145">
        <v>13</v>
      </c>
      <c r="B145" s="139"/>
      <c r="C145" s="140" t="s">
        <v>196</v>
      </c>
      <c r="D145" s="141"/>
      <c r="E145" s="142"/>
      <c r="F145" s="143"/>
      <c r="G145" s="144">
        <f t="shared" si="4"/>
        <v>0</v>
      </c>
      <c r="H145" s="146">
        <f>SUM(H146:H191)</f>
        <v>160698.25999999998</v>
      </c>
      <c r="I145" s="101"/>
      <c r="J145" s="115"/>
    </row>
    <row r="146" spans="1:10" ht="12.75">
      <c r="A146" s="82" t="s">
        <v>197</v>
      </c>
      <c r="B146" s="83"/>
      <c r="C146" s="84" t="s">
        <v>198</v>
      </c>
      <c r="D146" s="85"/>
      <c r="E146" s="86"/>
      <c r="F146" s="86"/>
      <c r="G146" s="86">
        <f t="shared" si="4"/>
        <v>0</v>
      </c>
      <c r="H146" s="87">
        <f t="shared" si="5"/>
        <v>0</v>
      </c>
      <c r="I146" s="101"/>
      <c r="J146" s="115"/>
    </row>
    <row r="147" spans="1:10" ht="33.75">
      <c r="A147" s="88" t="s">
        <v>199</v>
      </c>
      <c r="B147" s="89" t="s">
        <v>200</v>
      </c>
      <c r="C147" s="90" t="s">
        <v>201</v>
      </c>
      <c r="D147" s="85" t="s">
        <v>415</v>
      </c>
      <c r="E147" s="86">
        <v>1</v>
      </c>
      <c r="F147" s="86">
        <v>335.92</v>
      </c>
      <c r="G147" s="86">
        <f t="shared" si="4"/>
        <v>441.66</v>
      </c>
      <c r="H147" s="87">
        <f t="shared" si="5"/>
        <v>441.66</v>
      </c>
      <c r="I147" s="101"/>
      <c r="J147" s="115"/>
    </row>
    <row r="148" spans="1:10" ht="33.75">
      <c r="A148" s="88" t="s">
        <v>202</v>
      </c>
      <c r="B148" s="89" t="s">
        <v>203</v>
      </c>
      <c r="C148" s="90" t="s">
        <v>204</v>
      </c>
      <c r="D148" s="85" t="s">
        <v>49</v>
      </c>
      <c r="E148" s="86">
        <v>0.3</v>
      </c>
      <c r="F148" s="86">
        <v>19.4</v>
      </c>
      <c r="G148" s="86">
        <f t="shared" si="4"/>
        <v>25.5</v>
      </c>
      <c r="H148" s="87">
        <f t="shared" si="5"/>
        <v>7.65</v>
      </c>
      <c r="I148" s="101"/>
      <c r="J148" s="115"/>
    </row>
    <row r="149" spans="1:10" ht="22.5">
      <c r="A149" s="88" t="s">
        <v>205</v>
      </c>
      <c r="B149" s="89" t="s">
        <v>558</v>
      </c>
      <c r="C149" s="90" t="s">
        <v>559</v>
      </c>
      <c r="D149" s="85" t="s">
        <v>49</v>
      </c>
      <c r="E149" s="86">
        <v>359.7</v>
      </c>
      <c r="F149" s="86">
        <v>22.47</v>
      </c>
      <c r="G149" s="86">
        <f t="shared" si="4"/>
        <v>29.54</v>
      </c>
      <c r="H149" s="87">
        <f t="shared" si="5"/>
        <v>10625.53</v>
      </c>
      <c r="I149" s="101"/>
      <c r="J149" s="115"/>
    </row>
    <row r="150" spans="1:10" ht="33.75">
      <c r="A150" s="88" t="s">
        <v>206</v>
      </c>
      <c r="B150" s="89" t="s">
        <v>207</v>
      </c>
      <c r="C150" s="90" t="s">
        <v>208</v>
      </c>
      <c r="D150" s="85" t="s">
        <v>49</v>
      </c>
      <c r="E150" s="86">
        <v>303.7</v>
      </c>
      <c r="F150" s="86">
        <v>42.9</v>
      </c>
      <c r="G150" s="86">
        <f t="shared" si="4"/>
        <v>56.4</v>
      </c>
      <c r="H150" s="87">
        <f t="shared" si="5"/>
        <v>17128.68</v>
      </c>
      <c r="I150" s="101"/>
      <c r="J150" s="115"/>
    </row>
    <row r="151" spans="1:10" ht="33.75">
      <c r="A151" s="88" t="s">
        <v>209</v>
      </c>
      <c r="B151" s="89" t="s">
        <v>224</v>
      </c>
      <c r="C151" s="90" t="s">
        <v>225</v>
      </c>
      <c r="D151" s="85" t="s">
        <v>49</v>
      </c>
      <c r="E151" s="86">
        <v>199.6</v>
      </c>
      <c r="F151" s="86">
        <v>47.47</v>
      </c>
      <c r="G151" s="86">
        <f t="shared" si="4"/>
        <v>62.41</v>
      </c>
      <c r="H151" s="87">
        <f t="shared" si="5"/>
        <v>12457.03</v>
      </c>
      <c r="I151" s="101"/>
      <c r="J151" s="115"/>
    </row>
    <row r="152" spans="1:10" ht="33.75">
      <c r="A152" s="88" t="s">
        <v>210</v>
      </c>
      <c r="B152" s="89" t="s">
        <v>556</v>
      </c>
      <c r="C152" s="90" t="s">
        <v>557</v>
      </c>
      <c r="D152" s="85" t="s">
        <v>49</v>
      </c>
      <c r="E152" s="86">
        <v>6</v>
      </c>
      <c r="F152" s="86">
        <v>90.92</v>
      </c>
      <c r="G152" s="86">
        <f t="shared" si="4"/>
        <v>119.54</v>
      </c>
      <c r="H152" s="87">
        <f t="shared" si="5"/>
        <v>717.24</v>
      </c>
      <c r="I152" s="101"/>
      <c r="J152" s="115"/>
    </row>
    <row r="153" spans="1:10" ht="33.75">
      <c r="A153" s="88" t="s">
        <v>211</v>
      </c>
      <c r="B153" s="89" t="s">
        <v>560</v>
      </c>
      <c r="C153" s="90" t="s">
        <v>561</v>
      </c>
      <c r="D153" s="85" t="s">
        <v>49</v>
      </c>
      <c r="E153" s="86">
        <v>23.8</v>
      </c>
      <c r="F153" s="86">
        <v>20.21</v>
      </c>
      <c r="G153" s="86">
        <f t="shared" si="4"/>
        <v>26.57</v>
      </c>
      <c r="H153" s="87">
        <f t="shared" si="5"/>
        <v>632.36</v>
      </c>
      <c r="I153" s="101"/>
      <c r="J153" s="115"/>
    </row>
    <row r="154" spans="1:10" ht="33.75">
      <c r="A154" s="88" t="s">
        <v>213</v>
      </c>
      <c r="B154" s="89" t="s">
        <v>562</v>
      </c>
      <c r="C154" s="90" t="s">
        <v>563</v>
      </c>
      <c r="D154" s="85" t="s">
        <v>49</v>
      </c>
      <c r="E154" s="86">
        <v>163.8</v>
      </c>
      <c r="F154" s="86">
        <v>27.51</v>
      </c>
      <c r="G154" s="86">
        <f t="shared" si="4"/>
        <v>36.17</v>
      </c>
      <c r="H154" s="87">
        <f t="shared" si="5"/>
        <v>5924.64</v>
      </c>
      <c r="I154" s="101"/>
      <c r="J154" s="115"/>
    </row>
    <row r="155" spans="1:10" ht="33.75">
      <c r="A155" s="88" t="s">
        <v>214</v>
      </c>
      <c r="B155" s="89" t="s">
        <v>564</v>
      </c>
      <c r="C155" s="90" t="s">
        <v>565</v>
      </c>
      <c r="D155" s="85" t="s">
        <v>49</v>
      </c>
      <c r="E155" s="86">
        <v>26.2</v>
      </c>
      <c r="F155" s="86">
        <v>36.08</v>
      </c>
      <c r="G155" s="86">
        <f t="shared" si="4"/>
        <v>47.43</v>
      </c>
      <c r="H155" s="87">
        <f t="shared" si="5"/>
        <v>1242.66</v>
      </c>
      <c r="I155" s="101"/>
      <c r="J155" s="115"/>
    </row>
    <row r="156" spans="1:10" ht="22.5">
      <c r="A156" s="88" t="s">
        <v>216</v>
      </c>
      <c r="B156" s="118">
        <v>94492</v>
      </c>
      <c r="C156" s="90" t="s">
        <v>566</v>
      </c>
      <c r="D156" s="85" t="s">
        <v>415</v>
      </c>
      <c r="E156" s="86">
        <v>4</v>
      </c>
      <c r="F156" s="86">
        <v>46.52</v>
      </c>
      <c r="G156" s="86">
        <f t="shared" si="4"/>
        <v>61.16</v>
      </c>
      <c r="H156" s="87">
        <f t="shared" si="5"/>
        <v>244.64</v>
      </c>
      <c r="I156" s="101"/>
      <c r="J156" s="115"/>
    </row>
    <row r="157" spans="1:10" ht="33.75">
      <c r="A157" s="88" t="s">
        <v>217</v>
      </c>
      <c r="B157" s="118">
        <v>94792</v>
      </c>
      <c r="C157" s="90" t="s">
        <v>212</v>
      </c>
      <c r="D157" s="85" t="s">
        <v>415</v>
      </c>
      <c r="E157" s="86">
        <v>18</v>
      </c>
      <c r="F157" s="86">
        <v>153.63</v>
      </c>
      <c r="G157" s="86">
        <f t="shared" si="4"/>
        <v>201.99</v>
      </c>
      <c r="H157" s="87">
        <f t="shared" si="5"/>
        <v>3635.82</v>
      </c>
      <c r="I157" s="101"/>
      <c r="J157" s="115"/>
    </row>
    <row r="158" spans="1:10" ht="33.75">
      <c r="A158" s="88" t="s">
        <v>218</v>
      </c>
      <c r="B158" s="118">
        <v>99635</v>
      </c>
      <c r="C158" s="90" t="s">
        <v>567</v>
      </c>
      <c r="D158" s="85" t="s">
        <v>415</v>
      </c>
      <c r="E158" s="86">
        <v>2</v>
      </c>
      <c r="F158" s="86">
        <v>342.63</v>
      </c>
      <c r="G158" s="86">
        <f t="shared" si="4"/>
        <v>450.48</v>
      </c>
      <c r="H158" s="87">
        <f t="shared" si="5"/>
        <v>900.96</v>
      </c>
      <c r="I158" s="101"/>
      <c r="J158" s="115"/>
    </row>
    <row r="159" spans="1:10" ht="33.75">
      <c r="A159" s="88" t="s">
        <v>219</v>
      </c>
      <c r="B159" s="118">
        <v>89985</v>
      </c>
      <c r="C159" s="90" t="s">
        <v>215</v>
      </c>
      <c r="D159" s="85" t="s">
        <v>415</v>
      </c>
      <c r="E159" s="86">
        <v>10</v>
      </c>
      <c r="F159" s="86">
        <v>119.28</v>
      </c>
      <c r="G159" s="86">
        <f t="shared" si="4"/>
        <v>156.82</v>
      </c>
      <c r="H159" s="87">
        <f t="shared" si="5"/>
        <v>1568.2</v>
      </c>
      <c r="I159" s="101"/>
      <c r="J159" s="115"/>
    </row>
    <row r="160" spans="1:10" ht="22.5">
      <c r="A160" s="88" t="s">
        <v>220</v>
      </c>
      <c r="B160" s="118">
        <v>99634</v>
      </c>
      <c r="C160" s="90" t="s">
        <v>568</v>
      </c>
      <c r="D160" s="85" t="s">
        <v>415</v>
      </c>
      <c r="E160" s="86">
        <v>1</v>
      </c>
      <c r="F160" s="86">
        <v>616.81</v>
      </c>
      <c r="G160" s="86">
        <f t="shared" si="4"/>
        <v>810.98</v>
      </c>
      <c r="H160" s="87">
        <f t="shared" si="5"/>
        <v>810.98</v>
      </c>
      <c r="I160" s="101"/>
      <c r="J160" s="115"/>
    </row>
    <row r="161" spans="1:10" ht="33.75">
      <c r="A161" s="88" t="s">
        <v>221</v>
      </c>
      <c r="B161" s="118">
        <v>86877</v>
      </c>
      <c r="C161" s="90" t="s">
        <v>569</v>
      </c>
      <c r="D161" s="85" t="s">
        <v>415</v>
      </c>
      <c r="E161" s="86">
        <v>16</v>
      </c>
      <c r="F161" s="86">
        <v>81.96</v>
      </c>
      <c r="G161" s="86">
        <f t="shared" si="4"/>
        <v>107.76</v>
      </c>
      <c r="H161" s="87">
        <f t="shared" si="5"/>
        <v>1724.16</v>
      </c>
      <c r="I161" s="101"/>
      <c r="J161" s="115"/>
    </row>
    <row r="162" spans="1:10" ht="22.5">
      <c r="A162" s="88" t="s">
        <v>222</v>
      </c>
      <c r="B162" s="118">
        <v>86878</v>
      </c>
      <c r="C162" s="90" t="s">
        <v>570</v>
      </c>
      <c r="D162" s="85" t="s">
        <v>415</v>
      </c>
      <c r="E162" s="86">
        <v>2</v>
      </c>
      <c r="F162" s="86">
        <v>88.53</v>
      </c>
      <c r="G162" s="86">
        <f t="shared" si="4"/>
        <v>116.39</v>
      </c>
      <c r="H162" s="87">
        <f t="shared" si="5"/>
        <v>232.78</v>
      </c>
      <c r="I162" s="101"/>
      <c r="J162" s="115"/>
    </row>
    <row r="163" spans="1:10" ht="22.5">
      <c r="A163" s="88" t="s">
        <v>223</v>
      </c>
      <c r="B163" s="89" t="s">
        <v>571</v>
      </c>
      <c r="C163" s="90" t="s">
        <v>227</v>
      </c>
      <c r="D163" s="85" t="s">
        <v>415</v>
      </c>
      <c r="E163" s="86">
        <v>13</v>
      </c>
      <c r="F163" s="86">
        <v>57.05</v>
      </c>
      <c r="G163" s="86">
        <f t="shared" si="4"/>
        <v>75</v>
      </c>
      <c r="H163" s="87">
        <f t="shared" si="5"/>
        <v>975</v>
      </c>
      <c r="I163" s="101"/>
      <c r="J163" s="115"/>
    </row>
    <row r="164" spans="1:10" ht="22.5">
      <c r="A164" s="88" t="s">
        <v>226</v>
      </c>
      <c r="B164" s="89" t="s">
        <v>572</v>
      </c>
      <c r="C164" s="90" t="s">
        <v>573</v>
      </c>
      <c r="D164" s="85" t="s">
        <v>415</v>
      </c>
      <c r="E164" s="86">
        <v>11</v>
      </c>
      <c r="F164" s="86">
        <v>59.75</v>
      </c>
      <c r="G164" s="86">
        <f t="shared" si="4"/>
        <v>78.55</v>
      </c>
      <c r="H164" s="87">
        <f t="shared" si="5"/>
        <v>864.05</v>
      </c>
      <c r="I164" s="101"/>
      <c r="J164" s="115"/>
    </row>
    <row r="165" spans="1:10" ht="22.5">
      <c r="A165" s="88" t="s">
        <v>587</v>
      </c>
      <c r="B165" s="89" t="s">
        <v>572</v>
      </c>
      <c r="C165" s="90" t="s">
        <v>573</v>
      </c>
      <c r="D165" s="85" t="s">
        <v>415</v>
      </c>
      <c r="E165" s="86">
        <v>11</v>
      </c>
      <c r="F165" s="86">
        <v>59.75</v>
      </c>
      <c r="G165" s="86">
        <f t="shared" si="4"/>
        <v>78.55</v>
      </c>
      <c r="H165" s="87">
        <f t="shared" si="5"/>
        <v>864.05</v>
      </c>
      <c r="I165" s="101"/>
      <c r="J165" s="115"/>
    </row>
    <row r="166" spans="1:10" ht="12.75">
      <c r="A166" s="82" t="s">
        <v>228</v>
      </c>
      <c r="B166" s="83"/>
      <c r="C166" s="84" t="s">
        <v>229</v>
      </c>
      <c r="D166" s="85"/>
      <c r="E166" s="86"/>
      <c r="F166" s="86"/>
      <c r="G166" s="86">
        <f t="shared" si="4"/>
        <v>0</v>
      </c>
      <c r="H166" s="87">
        <f t="shared" si="5"/>
        <v>0</v>
      </c>
      <c r="I166" s="101"/>
      <c r="J166" s="115"/>
    </row>
    <row r="167" spans="1:10" ht="56.25">
      <c r="A167" s="88" t="s">
        <v>230</v>
      </c>
      <c r="B167" s="89" t="s">
        <v>552</v>
      </c>
      <c r="C167" s="90" t="s">
        <v>553</v>
      </c>
      <c r="D167" s="85" t="s">
        <v>415</v>
      </c>
      <c r="E167" s="86">
        <v>16</v>
      </c>
      <c r="F167" s="86">
        <v>954.99</v>
      </c>
      <c r="G167" s="86">
        <f t="shared" si="4"/>
        <v>1255.62</v>
      </c>
      <c r="H167" s="87">
        <f t="shared" si="5"/>
        <v>20089.92</v>
      </c>
      <c r="I167" s="101"/>
      <c r="J167" s="115"/>
    </row>
    <row r="168" spans="1:10" ht="56.25">
      <c r="A168" s="88" t="s">
        <v>231</v>
      </c>
      <c r="B168" s="89" t="s">
        <v>554</v>
      </c>
      <c r="C168" s="90" t="s">
        <v>555</v>
      </c>
      <c r="D168" s="85" t="s">
        <v>415</v>
      </c>
      <c r="E168" s="86">
        <v>1</v>
      </c>
      <c r="F168" s="86">
        <v>1400.41</v>
      </c>
      <c r="G168" s="86">
        <f t="shared" si="4"/>
        <v>1841.25</v>
      </c>
      <c r="H168" s="87">
        <f t="shared" si="5"/>
        <v>1841.25</v>
      </c>
      <c r="I168" s="101"/>
      <c r="J168" s="115"/>
    </row>
    <row r="169" spans="1:10" ht="33.75">
      <c r="A169" s="88" t="s">
        <v>550</v>
      </c>
      <c r="B169" s="89" t="s">
        <v>224</v>
      </c>
      <c r="C169" s="90" t="s">
        <v>225</v>
      </c>
      <c r="D169" s="85" t="s">
        <v>49</v>
      </c>
      <c r="E169" s="86">
        <v>36.5</v>
      </c>
      <c r="F169" s="86">
        <v>47.47</v>
      </c>
      <c r="G169" s="86">
        <f t="shared" si="4"/>
        <v>62.41</v>
      </c>
      <c r="H169" s="87">
        <f t="shared" si="5"/>
        <v>2277.96</v>
      </c>
      <c r="I169" s="101"/>
      <c r="J169" s="115"/>
    </row>
    <row r="170" spans="1:10" ht="33.75">
      <c r="A170" s="88" t="s">
        <v>551</v>
      </c>
      <c r="B170" s="89" t="s">
        <v>556</v>
      </c>
      <c r="C170" s="90" t="s">
        <v>557</v>
      </c>
      <c r="D170" s="85" t="s">
        <v>49</v>
      </c>
      <c r="E170" s="86">
        <v>237</v>
      </c>
      <c r="F170" s="86">
        <v>90.92</v>
      </c>
      <c r="G170" s="86">
        <f t="shared" si="4"/>
        <v>119.54</v>
      </c>
      <c r="H170" s="87">
        <f t="shared" si="5"/>
        <v>28330.98</v>
      </c>
      <c r="I170" s="101"/>
      <c r="J170" s="115"/>
    </row>
    <row r="171" spans="1:10" ht="12.75">
      <c r="A171" s="82" t="s">
        <v>232</v>
      </c>
      <c r="B171" s="83"/>
      <c r="C171" s="84" t="s">
        <v>233</v>
      </c>
      <c r="D171" s="85"/>
      <c r="E171" s="86"/>
      <c r="F171" s="86"/>
      <c r="G171" s="86">
        <f t="shared" si="4"/>
        <v>0</v>
      </c>
      <c r="H171" s="87">
        <f t="shared" si="5"/>
        <v>0</v>
      </c>
      <c r="I171" s="101"/>
      <c r="J171" s="115"/>
    </row>
    <row r="172" spans="1:10" ht="33.75">
      <c r="A172" s="88" t="s">
        <v>234</v>
      </c>
      <c r="B172" s="89" t="s">
        <v>235</v>
      </c>
      <c r="C172" s="90" t="s">
        <v>236</v>
      </c>
      <c r="D172" s="85" t="s">
        <v>415</v>
      </c>
      <c r="E172" s="86">
        <v>2</v>
      </c>
      <c r="F172" s="86">
        <v>616.21</v>
      </c>
      <c r="G172" s="86">
        <f t="shared" si="4"/>
        <v>810.19</v>
      </c>
      <c r="H172" s="87">
        <f t="shared" si="5"/>
        <v>1620.38</v>
      </c>
      <c r="I172" s="101"/>
      <c r="J172" s="115"/>
    </row>
    <row r="173" spans="1:10" ht="12.75">
      <c r="A173" s="88" t="s">
        <v>237</v>
      </c>
      <c r="B173" s="89" t="s">
        <v>238</v>
      </c>
      <c r="C173" s="90" t="s">
        <v>239</v>
      </c>
      <c r="D173" s="85" t="s">
        <v>415</v>
      </c>
      <c r="E173" s="86">
        <v>12</v>
      </c>
      <c r="F173" s="86">
        <v>53.58</v>
      </c>
      <c r="G173" s="86">
        <f t="shared" si="4"/>
        <v>70.44</v>
      </c>
      <c r="H173" s="87">
        <f t="shared" si="5"/>
        <v>845.28</v>
      </c>
      <c r="I173" s="101"/>
      <c r="J173" s="115"/>
    </row>
    <row r="174" spans="1:10" ht="12.75">
      <c r="A174" s="88" t="s">
        <v>240</v>
      </c>
      <c r="B174" s="89" t="s">
        <v>241</v>
      </c>
      <c r="C174" s="90" t="s">
        <v>242</v>
      </c>
      <c r="D174" s="85" t="s">
        <v>415</v>
      </c>
      <c r="E174" s="86">
        <v>2</v>
      </c>
      <c r="F174" s="86">
        <v>186.04</v>
      </c>
      <c r="G174" s="86">
        <f t="shared" si="4"/>
        <v>244.6</v>
      </c>
      <c r="H174" s="87">
        <f t="shared" si="5"/>
        <v>489.2</v>
      </c>
      <c r="I174" s="101"/>
      <c r="J174" s="115"/>
    </row>
    <row r="175" spans="1:10" ht="45">
      <c r="A175" s="88" t="s">
        <v>243</v>
      </c>
      <c r="B175" s="89" t="s">
        <v>244</v>
      </c>
      <c r="C175" s="90" t="s">
        <v>245</v>
      </c>
      <c r="D175" s="85" t="s">
        <v>415</v>
      </c>
      <c r="E175" s="86">
        <v>2</v>
      </c>
      <c r="F175" s="86">
        <v>324.84</v>
      </c>
      <c r="G175" s="86">
        <f t="shared" si="4"/>
        <v>427.09</v>
      </c>
      <c r="H175" s="87">
        <f t="shared" si="5"/>
        <v>854.18</v>
      </c>
      <c r="I175" s="101"/>
      <c r="J175" s="115"/>
    </row>
    <row r="176" spans="1:10" ht="45">
      <c r="A176" s="88" t="s">
        <v>246</v>
      </c>
      <c r="B176" s="89" t="s">
        <v>247</v>
      </c>
      <c r="C176" s="90" t="s">
        <v>248</v>
      </c>
      <c r="D176" s="85" t="s">
        <v>415</v>
      </c>
      <c r="E176" s="86">
        <v>2</v>
      </c>
      <c r="F176" s="86">
        <v>223.54</v>
      </c>
      <c r="G176" s="86">
        <f t="shared" si="4"/>
        <v>293.91</v>
      </c>
      <c r="H176" s="87">
        <f t="shared" si="5"/>
        <v>587.82</v>
      </c>
      <c r="I176" s="101"/>
      <c r="J176" s="115"/>
    </row>
    <row r="177" spans="1:10" ht="12.75">
      <c r="A177" s="88" t="s">
        <v>249</v>
      </c>
      <c r="B177" s="89" t="s">
        <v>250</v>
      </c>
      <c r="C177" s="90" t="s">
        <v>251</v>
      </c>
      <c r="D177" s="85" t="s">
        <v>415</v>
      </c>
      <c r="E177" s="86">
        <v>1</v>
      </c>
      <c r="F177" s="86">
        <v>1230.51</v>
      </c>
      <c r="G177" s="86">
        <f t="shared" si="4"/>
        <v>1617.87</v>
      </c>
      <c r="H177" s="87">
        <f t="shared" si="5"/>
        <v>1617.87</v>
      </c>
      <c r="I177" s="101"/>
      <c r="J177" s="115"/>
    </row>
    <row r="178" spans="1:10" ht="12.75">
      <c r="A178" s="88" t="s">
        <v>252</v>
      </c>
      <c r="B178" s="89" t="s">
        <v>253</v>
      </c>
      <c r="C178" s="90" t="s">
        <v>254</v>
      </c>
      <c r="D178" s="85" t="s">
        <v>415</v>
      </c>
      <c r="E178" s="86">
        <v>14</v>
      </c>
      <c r="F178" s="86">
        <v>56.84</v>
      </c>
      <c r="G178" s="86">
        <f t="shared" si="4"/>
        <v>74.73</v>
      </c>
      <c r="H178" s="87">
        <f t="shared" si="5"/>
        <v>1046.22</v>
      </c>
      <c r="I178" s="101"/>
      <c r="J178" s="115"/>
    </row>
    <row r="179" spans="1:10" ht="22.5">
      <c r="A179" s="88" t="s">
        <v>255</v>
      </c>
      <c r="B179" s="89" t="s">
        <v>256</v>
      </c>
      <c r="C179" s="90" t="s">
        <v>257</v>
      </c>
      <c r="D179" s="85" t="s">
        <v>415</v>
      </c>
      <c r="E179" s="86">
        <v>10</v>
      </c>
      <c r="F179" s="86">
        <v>55.25</v>
      </c>
      <c r="G179" s="86">
        <f t="shared" si="4"/>
        <v>72.64</v>
      </c>
      <c r="H179" s="87">
        <f t="shared" si="5"/>
        <v>726.4</v>
      </c>
      <c r="I179" s="101"/>
      <c r="J179" s="115"/>
    </row>
    <row r="180" spans="1:10" ht="22.5">
      <c r="A180" s="88" t="s">
        <v>258</v>
      </c>
      <c r="B180" s="89" t="s">
        <v>259</v>
      </c>
      <c r="C180" s="90" t="s">
        <v>260</v>
      </c>
      <c r="D180" s="85" t="s">
        <v>415</v>
      </c>
      <c r="E180" s="86">
        <v>10</v>
      </c>
      <c r="F180" s="86">
        <v>20.25</v>
      </c>
      <c r="G180" s="86">
        <f t="shared" si="4"/>
        <v>26.62</v>
      </c>
      <c r="H180" s="87">
        <f t="shared" si="5"/>
        <v>266.2</v>
      </c>
      <c r="I180" s="101"/>
      <c r="J180" s="115"/>
    </row>
    <row r="181" spans="1:10" ht="33.75">
      <c r="A181" s="88" t="s">
        <v>261</v>
      </c>
      <c r="B181" s="89" t="s">
        <v>262</v>
      </c>
      <c r="C181" s="90" t="s">
        <v>263</v>
      </c>
      <c r="D181" s="85" t="s">
        <v>415</v>
      </c>
      <c r="E181" s="86">
        <v>10</v>
      </c>
      <c r="F181" s="86">
        <v>237.81</v>
      </c>
      <c r="G181" s="86">
        <f t="shared" si="4"/>
        <v>312.67</v>
      </c>
      <c r="H181" s="87">
        <f t="shared" si="5"/>
        <v>3126.7</v>
      </c>
      <c r="I181" s="101"/>
      <c r="J181" s="115"/>
    </row>
    <row r="182" spans="1:10" ht="33.75">
      <c r="A182" s="88" t="s">
        <v>264</v>
      </c>
      <c r="B182" s="89" t="s">
        <v>265</v>
      </c>
      <c r="C182" s="90" t="s">
        <v>266</v>
      </c>
      <c r="D182" s="85" t="s">
        <v>415</v>
      </c>
      <c r="E182" s="86">
        <v>14</v>
      </c>
      <c r="F182" s="86">
        <v>151.61</v>
      </c>
      <c r="G182" s="86">
        <f t="shared" si="4"/>
        <v>199.33</v>
      </c>
      <c r="H182" s="87">
        <f t="shared" si="5"/>
        <v>2790.62</v>
      </c>
      <c r="I182" s="101"/>
      <c r="J182" s="115"/>
    </row>
    <row r="183" spans="1:10" ht="22.5">
      <c r="A183" s="88" t="s">
        <v>267</v>
      </c>
      <c r="B183" s="89" t="s">
        <v>268</v>
      </c>
      <c r="C183" s="90" t="s">
        <v>269</v>
      </c>
      <c r="D183" s="85" t="s">
        <v>100</v>
      </c>
      <c r="E183" s="86">
        <v>10</v>
      </c>
      <c r="F183" s="86">
        <v>342.62</v>
      </c>
      <c r="G183" s="86">
        <f t="shared" si="4"/>
        <v>450.47</v>
      </c>
      <c r="H183" s="87">
        <f t="shared" si="5"/>
        <v>4504.7</v>
      </c>
      <c r="I183" s="101"/>
      <c r="J183" s="115"/>
    </row>
    <row r="184" spans="1:10" ht="67.5">
      <c r="A184" s="88" t="s">
        <v>270</v>
      </c>
      <c r="B184" s="89" t="s">
        <v>271</v>
      </c>
      <c r="C184" s="90" t="s">
        <v>272</v>
      </c>
      <c r="D184" s="85" t="s">
        <v>415</v>
      </c>
      <c r="E184" s="86">
        <v>2</v>
      </c>
      <c r="F184" s="86">
        <v>482.93</v>
      </c>
      <c r="G184" s="86">
        <f t="shared" si="4"/>
        <v>634.95</v>
      </c>
      <c r="H184" s="87">
        <f t="shared" si="5"/>
        <v>1269.9</v>
      </c>
      <c r="I184" s="101"/>
      <c r="J184" s="115"/>
    </row>
    <row r="185" spans="1:10" ht="45">
      <c r="A185" s="88" t="s">
        <v>273</v>
      </c>
      <c r="B185" s="89" t="s">
        <v>274</v>
      </c>
      <c r="C185" s="90" t="s">
        <v>275</v>
      </c>
      <c r="D185" s="85" t="s">
        <v>415</v>
      </c>
      <c r="E185" s="86">
        <v>15</v>
      </c>
      <c r="F185" s="86">
        <v>338.64</v>
      </c>
      <c r="G185" s="86">
        <f t="shared" si="4"/>
        <v>445.24</v>
      </c>
      <c r="H185" s="87">
        <f t="shared" si="5"/>
        <v>6678.6</v>
      </c>
      <c r="I185" s="101"/>
      <c r="J185" s="115"/>
    </row>
    <row r="186" spans="1:10" ht="78.75">
      <c r="A186" s="88" t="s">
        <v>276</v>
      </c>
      <c r="B186" s="89" t="s">
        <v>277</v>
      </c>
      <c r="C186" s="90" t="s">
        <v>278</v>
      </c>
      <c r="D186" s="85" t="s">
        <v>415</v>
      </c>
      <c r="E186" s="86">
        <v>2</v>
      </c>
      <c r="F186" s="86">
        <v>451.47</v>
      </c>
      <c r="G186" s="86">
        <f t="shared" si="4"/>
        <v>593.59</v>
      </c>
      <c r="H186" s="87">
        <f t="shared" si="5"/>
        <v>1187.18</v>
      </c>
      <c r="I186" s="101"/>
      <c r="J186" s="115"/>
    </row>
    <row r="187" spans="1:10" ht="67.5">
      <c r="A187" s="88" t="s">
        <v>279</v>
      </c>
      <c r="B187" s="89" t="s">
        <v>280</v>
      </c>
      <c r="C187" s="90" t="s">
        <v>281</v>
      </c>
      <c r="D187" s="85" t="s">
        <v>415</v>
      </c>
      <c r="E187" s="86">
        <v>6</v>
      </c>
      <c r="F187" s="86">
        <v>687.36</v>
      </c>
      <c r="G187" s="86">
        <f t="shared" si="4"/>
        <v>903.74</v>
      </c>
      <c r="H187" s="87">
        <f t="shared" si="5"/>
        <v>5422.44</v>
      </c>
      <c r="I187" s="101"/>
      <c r="J187" s="115"/>
    </row>
    <row r="188" spans="1:10" ht="45">
      <c r="A188" s="88" t="s">
        <v>282</v>
      </c>
      <c r="B188" s="89" t="s">
        <v>283</v>
      </c>
      <c r="C188" s="90" t="s">
        <v>284</v>
      </c>
      <c r="D188" s="85" t="s">
        <v>415</v>
      </c>
      <c r="E188" s="86">
        <v>4</v>
      </c>
      <c r="F188" s="86">
        <v>316.54</v>
      </c>
      <c r="G188" s="86">
        <f t="shared" si="4"/>
        <v>416.18</v>
      </c>
      <c r="H188" s="87">
        <f t="shared" si="5"/>
        <v>1664.72</v>
      </c>
      <c r="I188" s="101"/>
      <c r="J188" s="115"/>
    </row>
    <row r="189" spans="1:10" ht="105" customHeight="1">
      <c r="A189" s="88" t="s">
        <v>285</v>
      </c>
      <c r="B189" s="89" t="s">
        <v>286</v>
      </c>
      <c r="C189" s="90" t="s">
        <v>287</v>
      </c>
      <c r="D189" s="85" t="s">
        <v>415</v>
      </c>
      <c r="E189" s="86">
        <v>12</v>
      </c>
      <c r="F189" s="86">
        <v>752.74</v>
      </c>
      <c r="G189" s="86">
        <f t="shared" si="4"/>
        <v>989.7</v>
      </c>
      <c r="H189" s="87">
        <f t="shared" si="5"/>
        <v>11876.4</v>
      </c>
      <c r="I189" s="101"/>
      <c r="J189" s="115"/>
    </row>
    <row r="190" spans="1:14" ht="33.75">
      <c r="A190" s="88" t="s">
        <v>288</v>
      </c>
      <c r="B190" s="89" t="s">
        <v>574</v>
      </c>
      <c r="C190" s="90" t="s">
        <v>575</v>
      </c>
      <c r="D190" s="85" t="s">
        <v>415</v>
      </c>
      <c r="E190" s="86">
        <v>9</v>
      </c>
      <c r="F190" s="86">
        <v>46.66</v>
      </c>
      <c r="G190" s="86">
        <f t="shared" si="4"/>
        <v>61.34</v>
      </c>
      <c r="H190" s="87">
        <f t="shared" si="5"/>
        <v>552.06</v>
      </c>
      <c r="I190" s="101"/>
      <c r="J190" s="115"/>
      <c r="K190" s="110"/>
      <c r="L190" s="110"/>
      <c r="M190" s="110"/>
      <c r="N190" s="111"/>
    </row>
    <row r="191" spans="1:14" ht="22.5">
      <c r="A191" s="88" t="s">
        <v>576</v>
      </c>
      <c r="B191" s="89" t="s">
        <v>577</v>
      </c>
      <c r="C191" s="90" t="s">
        <v>578</v>
      </c>
      <c r="D191" s="85" t="s">
        <v>415</v>
      </c>
      <c r="E191" s="86">
        <v>1</v>
      </c>
      <c r="F191" s="86">
        <v>25.25</v>
      </c>
      <c r="G191" s="86">
        <f t="shared" si="4"/>
        <v>33.19</v>
      </c>
      <c r="H191" s="87">
        <f t="shared" si="5"/>
        <v>33.19</v>
      </c>
      <c r="I191" s="101"/>
      <c r="J191" s="115"/>
      <c r="K191" s="110"/>
      <c r="L191" s="110"/>
      <c r="M191" s="110"/>
      <c r="N191" s="111"/>
    </row>
    <row r="192" spans="1:10" ht="12.75">
      <c r="A192" s="145">
        <v>14</v>
      </c>
      <c r="B192" s="139"/>
      <c r="C192" s="140" t="s">
        <v>289</v>
      </c>
      <c r="D192" s="141"/>
      <c r="E192" s="142"/>
      <c r="F192" s="143"/>
      <c r="G192" s="144">
        <f t="shared" si="4"/>
        <v>0</v>
      </c>
      <c r="H192" s="146">
        <f>SUM(H193:H196)</f>
        <v>3887.53</v>
      </c>
      <c r="I192" s="101"/>
      <c r="J192" s="115"/>
    </row>
    <row r="193" spans="1:10" ht="22.5">
      <c r="A193" s="88" t="s">
        <v>290</v>
      </c>
      <c r="B193" s="89" t="s">
        <v>390</v>
      </c>
      <c r="C193" s="90" t="s">
        <v>391</v>
      </c>
      <c r="D193" s="85" t="s">
        <v>415</v>
      </c>
      <c r="E193" s="86">
        <v>8</v>
      </c>
      <c r="F193" s="86">
        <v>212.46</v>
      </c>
      <c r="G193" s="86">
        <f t="shared" si="4"/>
        <v>279.34</v>
      </c>
      <c r="H193" s="87">
        <f t="shared" si="5"/>
        <v>2234.72</v>
      </c>
      <c r="I193" s="101"/>
      <c r="J193" s="115"/>
    </row>
    <row r="194" spans="1:10" ht="33.75">
      <c r="A194" s="88" t="s">
        <v>291</v>
      </c>
      <c r="B194" s="118">
        <v>101906</v>
      </c>
      <c r="C194" s="90" t="s">
        <v>392</v>
      </c>
      <c r="D194" s="85" t="s">
        <v>415</v>
      </c>
      <c r="E194" s="86">
        <v>1</v>
      </c>
      <c r="F194" s="86">
        <v>498.99</v>
      </c>
      <c r="G194" s="86">
        <f t="shared" si="4"/>
        <v>656.07</v>
      </c>
      <c r="H194" s="87">
        <f t="shared" si="5"/>
        <v>656.07</v>
      </c>
      <c r="I194" s="101"/>
      <c r="J194" s="115"/>
    </row>
    <row r="195" spans="1:10" ht="33.75">
      <c r="A195" s="88" t="s">
        <v>292</v>
      </c>
      <c r="B195" s="89" t="s">
        <v>393</v>
      </c>
      <c r="C195" s="90" t="s">
        <v>394</v>
      </c>
      <c r="D195" s="85" t="s">
        <v>415</v>
      </c>
      <c r="E195" s="86">
        <v>24</v>
      </c>
      <c r="F195" s="86">
        <v>15.86</v>
      </c>
      <c r="G195" s="86">
        <f t="shared" si="4"/>
        <v>20.85</v>
      </c>
      <c r="H195" s="87">
        <f t="shared" si="5"/>
        <v>500.4</v>
      </c>
      <c r="I195" s="101"/>
      <c r="J195" s="115"/>
    </row>
    <row r="196" spans="1:10" ht="22.5">
      <c r="A196" s="88" t="s">
        <v>293</v>
      </c>
      <c r="B196" s="89" t="s">
        <v>294</v>
      </c>
      <c r="C196" s="90" t="s">
        <v>295</v>
      </c>
      <c r="D196" s="85" t="s">
        <v>415</v>
      </c>
      <c r="E196" s="86">
        <v>13</v>
      </c>
      <c r="F196" s="86">
        <v>29.04</v>
      </c>
      <c r="G196" s="86">
        <f t="shared" si="4"/>
        <v>38.18</v>
      </c>
      <c r="H196" s="87">
        <f t="shared" si="5"/>
        <v>496.34</v>
      </c>
      <c r="I196" s="101"/>
      <c r="J196" s="115"/>
    </row>
    <row r="197" spans="1:10" ht="25.5">
      <c r="A197" s="145">
        <v>15</v>
      </c>
      <c r="B197" s="139"/>
      <c r="C197" s="140" t="s">
        <v>296</v>
      </c>
      <c r="D197" s="141"/>
      <c r="E197" s="142"/>
      <c r="F197" s="143"/>
      <c r="G197" s="144">
        <f t="shared" si="4"/>
        <v>0</v>
      </c>
      <c r="H197" s="146">
        <f>SUM(H198:H203)</f>
        <v>48338.52</v>
      </c>
      <c r="I197" s="101"/>
      <c r="J197" s="115"/>
    </row>
    <row r="198" spans="1:10" ht="22.5">
      <c r="A198" s="88" t="s">
        <v>297</v>
      </c>
      <c r="B198" s="89" t="s">
        <v>636</v>
      </c>
      <c r="C198" s="90" t="s">
        <v>395</v>
      </c>
      <c r="D198" s="85" t="s">
        <v>415</v>
      </c>
      <c r="E198" s="86">
        <v>20</v>
      </c>
      <c r="F198" s="86">
        <v>264.95</v>
      </c>
      <c r="G198" s="86">
        <f t="shared" si="4"/>
        <v>348.35</v>
      </c>
      <c r="H198" s="87">
        <f t="shared" si="5"/>
        <v>6967</v>
      </c>
      <c r="I198" s="101"/>
      <c r="J198" s="115"/>
    </row>
    <row r="199" spans="1:10" ht="22.5">
      <c r="A199" s="88" t="s">
        <v>298</v>
      </c>
      <c r="B199" s="118">
        <v>96973</v>
      </c>
      <c r="C199" s="90" t="s">
        <v>396</v>
      </c>
      <c r="D199" s="85" t="s">
        <v>49</v>
      </c>
      <c r="E199" s="86">
        <v>230.8</v>
      </c>
      <c r="F199" s="86">
        <v>58.64</v>
      </c>
      <c r="G199" s="86">
        <f t="shared" si="4"/>
        <v>77.09</v>
      </c>
      <c r="H199" s="87">
        <f t="shared" si="5"/>
        <v>17792.37</v>
      </c>
      <c r="I199" s="101"/>
      <c r="J199" s="115"/>
    </row>
    <row r="200" spans="1:10" ht="22.5">
      <c r="A200" s="88" t="s">
        <v>299</v>
      </c>
      <c r="B200" s="118">
        <v>96974</v>
      </c>
      <c r="C200" s="90" t="s">
        <v>397</v>
      </c>
      <c r="D200" s="85" t="s">
        <v>49</v>
      </c>
      <c r="E200" s="86">
        <v>180.7</v>
      </c>
      <c r="F200" s="86">
        <v>75.23</v>
      </c>
      <c r="G200" s="86">
        <f t="shared" si="4"/>
        <v>98.91</v>
      </c>
      <c r="H200" s="87">
        <f t="shared" si="5"/>
        <v>17873.03</v>
      </c>
      <c r="I200" s="101"/>
      <c r="J200" s="115"/>
    </row>
    <row r="201" spans="1:10" ht="12.75">
      <c r="A201" s="88" t="s">
        <v>302</v>
      </c>
      <c r="B201" s="89" t="s">
        <v>398</v>
      </c>
      <c r="C201" s="90" t="s">
        <v>399</v>
      </c>
      <c r="D201" s="85" t="s">
        <v>415</v>
      </c>
      <c r="E201" s="86">
        <v>37</v>
      </c>
      <c r="F201" s="86">
        <v>69.09</v>
      </c>
      <c r="G201" s="86">
        <f t="shared" si="4"/>
        <v>90.83</v>
      </c>
      <c r="H201" s="87">
        <f t="shared" si="5"/>
        <v>3360.71</v>
      </c>
      <c r="I201" s="101"/>
      <c r="J201" s="115"/>
    </row>
    <row r="202" spans="1:10" ht="12.75">
      <c r="A202" s="88" t="s">
        <v>303</v>
      </c>
      <c r="B202" s="89" t="s">
        <v>300</v>
      </c>
      <c r="C202" s="90" t="s">
        <v>301</v>
      </c>
      <c r="D202" s="85" t="s">
        <v>415</v>
      </c>
      <c r="E202" s="86">
        <v>37</v>
      </c>
      <c r="F202" s="86">
        <v>17.22</v>
      </c>
      <c r="G202" s="86">
        <f t="shared" si="4"/>
        <v>22.64</v>
      </c>
      <c r="H202" s="87">
        <f t="shared" si="5"/>
        <v>837.68</v>
      </c>
      <c r="I202" s="101"/>
      <c r="J202" s="115"/>
    </row>
    <row r="203" spans="1:10" ht="33.75">
      <c r="A203" s="88" t="s">
        <v>428</v>
      </c>
      <c r="B203" s="89" t="s">
        <v>429</v>
      </c>
      <c r="C203" s="90" t="s">
        <v>430</v>
      </c>
      <c r="D203" s="85" t="s">
        <v>415</v>
      </c>
      <c r="E203" s="86">
        <v>7</v>
      </c>
      <c r="F203" s="86">
        <v>163.82</v>
      </c>
      <c r="G203" s="86">
        <f t="shared" si="4"/>
        <v>215.39</v>
      </c>
      <c r="H203" s="87">
        <f t="shared" si="5"/>
        <v>1507.73</v>
      </c>
      <c r="I203" s="101"/>
      <c r="J203" s="115"/>
    </row>
    <row r="204" spans="1:10" ht="12.75">
      <c r="A204" s="145">
        <v>16</v>
      </c>
      <c r="B204" s="139"/>
      <c r="C204" s="140" t="s">
        <v>462</v>
      </c>
      <c r="D204" s="141"/>
      <c r="E204" s="142"/>
      <c r="F204" s="143"/>
      <c r="G204" s="144">
        <f t="shared" si="4"/>
        <v>0</v>
      </c>
      <c r="H204" s="146">
        <f>SUM(H205:H220)</f>
        <v>46565.43</v>
      </c>
      <c r="I204" s="101"/>
      <c r="J204" s="115"/>
    </row>
    <row r="205" spans="1:10" ht="22.5">
      <c r="A205" s="88" t="s">
        <v>461</v>
      </c>
      <c r="B205" s="113" t="s">
        <v>673</v>
      </c>
      <c r="C205" s="90" t="s">
        <v>463</v>
      </c>
      <c r="D205" s="85" t="s">
        <v>415</v>
      </c>
      <c r="E205" s="86">
        <v>1</v>
      </c>
      <c r="F205" s="86">
        <v>2426.81</v>
      </c>
      <c r="G205" s="86">
        <f t="shared" si="4"/>
        <v>3190.76</v>
      </c>
      <c r="H205" s="87">
        <f t="shared" si="5"/>
        <v>3190.76</v>
      </c>
      <c r="I205" s="101"/>
      <c r="J205" s="115"/>
    </row>
    <row r="206" spans="1:10" ht="22.5">
      <c r="A206" s="88" t="s">
        <v>305</v>
      </c>
      <c r="B206" s="119">
        <v>98305</v>
      </c>
      <c r="C206" s="90" t="s">
        <v>603</v>
      </c>
      <c r="D206" s="85" t="s">
        <v>415</v>
      </c>
      <c r="E206" s="86">
        <v>1</v>
      </c>
      <c r="F206" s="86">
        <v>2414.03</v>
      </c>
      <c r="G206" s="86">
        <f t="shared" si="4"/>
        <v>3173.96</v>
      </c>
      <c r="H206" s="87">
        <f t="shared" si="5"/>
        <v>3173.96</v>
      </c>
      <c r="I206" s="101"/>
      <c r="J206" s="115"/>
    </row>
    <row r="207" spans="1:10" ht="12.75">
      <c r="A207" s="88" t="s">
        <v>492</v>
      </c>
      <c r="B207" s="113" t="s">
        <v>599</v>
      </c>
      <c r="C207" s="90" t="s">
        <v>600</v>
      </c>
      <c r="D207" s="85" t="s">
        <v>415</v>
      </c>
      <c r="E207" s="86">
        <v>1</v>
      </c>
      <c r="F207" s="86">
        <v>138.58</v>
      </c>
      <c r="G207" s="86">
        <f aca="true" t="shared" si="6" ref="G207:G234">TRUNC(F207*$I$9,2)</f>
        <v>182.2</v>
      </c>
      <c r="H207" s="87">
        <f aca="true" t="shared" si="7" ref="H207:H234">TRUNC(E207*G207,2)</f>
        <v>182.2</v>
      </c>
      <c r="I207" s="101"/>
      <c r="J207" s="115"/>
    </row>
    <row r="208" spans="1:10" ht="22.5">
      <c r="A208" s="88" t="s">
        <v>493</v>
      </c>
      <c r="B208" s="113" t="s">
        <v>601</v>
      </c>
      <c r="C208" s="90" t="s">
        <v>602</v>
      </c>
      <c r="D208" s="85" t="s">
        <v>415</v>
      </c>
      <c r="E208" s="86">
        <v>5</v>
      </c>
      <c r="F208" s="86">
        <v>75.87</v>
      </c>
      <c r="G208" s="86">
        <f t="shared" si="6"/>
        <v>99.75</v>
      </c>
      <c r="H208" s="87">
        <f t="shared" si="7"/>
        <v>498.75</v>
      </c>
      <c r="I208" s="101"/>
      <c r="J208" s="115"/>
    </row>
    <row r="209" spans="1:10" ht="12.75">
      <c r="A209" s="88" t="s">
        <v>494</v>
      </c>
      <c r="B209" s="113" t="s">
        <v>595</v>
      </c>
      <c r="C209" s="90" t="s">
        <v>596</v>
      </c>
      <c r="D209" s="85" t="s">
        <v>415</v>
      </c>
      <c r="E209" s="86">
        <v>1</v>
      </c>
      <c r="F209" s="86">
        <v>11</v>
      </c>
      <c r="G209" s="86">
        <f t="shared" si="6"/>
        <v>14.46</v>
      </c>
      <c r="H209" s="87">
        <f t="shared" si="7"/>
        <v>14.46</v>
      </c>
      <c r="I209" s="101"/>
      <c r="J209" s="115"/>
    </row>
    <row r="210" spans="1:10" ht="22.5">
      <c r="A210" s="88" t="s">
        <v>495</v>
      </c>
      <c r="B210" s="113" t="s">
        <v>597</v>
      </c>
      <c r="C210" s="90" t="s">
        <v>598</v>
      </c>
      <c r="D210" s="85" t="s">
        <v>415</v>
      </c>
      <c r="E210" s="86">
        <v>1</v>
      </c>
      <c r="F210" s="86">
        <v>418.6</v>
      </c>
      <c r="G210" s="86">
        <f t="shared" si="6"/>
        <v>550.37</v>
      </c>
      <c r="H210" s="87">
        <f t="shared" si="7"/>
        <v>550.37</v>
      </c>
      <c r="I210" s="101"/>
      <c r="J210" s="115"/>
    </row>
    <row r="211" spans="1:10" ht="12.75">
      <c r="A211" s="88" t="s">
        <v>496</v>
      </c>
      <c r="B211" s="89" t="s">
        <v>465</v>
      </c>
      <c r="C211" s="90" t="s">
        <v>466</v>
      </c>
      <c r="D211" s="85" t="s">
        <v>464</v>
      </c>
      <c r="E211" s="86">
        <v>1</v>
      </c>
      <c r="F211" s="86">
        <v>1380.49</v>
      </c>
      <c r="G211" s="86">
        <f t="shared" si="6"/>
        <v>1815.06</v>
      </c>
      <c r="H211" s="87">
        <f t="shared" si="7"/>
        <v>1815.06</v>
      </c>
      <c r="I211" s="101"/>
      <c r="J211" s="115"/>
    </row>
    <row r="212" spans="1:10" ht="22.5">
      <c r="A212" s="88" t="s">
        <v>497</v>
      </c>
      <c r="B212" s="118">
        <v>98307</v>
      </c>
      <c r="C212" s="90" t="s">
        <v>467</v>
      </c>
      <c r="D212" s="85" t="s">
        <v>415</v>
      </c>
      <c r="E212" s="86">
        <v>56</v>
      </c>
      <c r="F212" s="86">
        <v>42.99</v>
      </c>
      <c r="G212" s="86">
        <f t="shared" si="6"/>
        <v>56.52</v>
      </c>
      <c r="H212" s="87">
        <f t="shared" si="7"/>
        <v>3165.12</v>
      </c>
      <c r="I212" s="101"/>
      <c r="J212" s="115"/>
    </row>
    <row r="213" spans="1:10" ht="22.5">
      <c r="A213" s="88" t="s">
        <v>588</v>
      </c>
      <c r="B213" s="119">
        <v>98296</v>
      </c>
      <c r="C213" s="90" t="s">
        <v>594</v>
      </c>
      <c r="D213" s="85" t="s">
        <v>49</v>
      </c>
      <c r="E213" s="86">
        <v>1877.5</v>
      </c>
      <c r="F213" s="86">
        <v>8.04</v>
      </c>
      <c r="G213" s="86">
        <f t="shared" si="6"/>
        <v>10.57</v>
      </c>
      <c r="H213" s="87">
        <f t="shared" si="7"/>
        <v>19845.17</v>
      </c>
      <c r="I213" s="101"/>
      <c r="J213" s="115"/>
    </row>
    <row r="214" spans="1:10" ht="22.5">
      <c r="A214" s="88" t="s">
        <v>498</v>
      </c>
      <c r="B214" s="89" t="s">
        <v>468</v>
      </c>
      <c r="C214" s="90" t="s">
        <v>469</v>
      </c>
      <c r="D214" s="85" t="s">
        <v>415</v>
      </c>
      <c r="E214" s="86">
        <v>2</v>
      </c>
      <c r="F214" s="86">
        <v>48.94</v>
      </c>
      <c r="G214" s="86">
        <f t="shared" si="6"/>
        <v>64.34</v>
      </c>
      <c r="H214" s="87">
        <f t="shared" si="7"/>
        <v>128.68</v>
      </c>
      <c r="I214" s="101"/>
      <c r="J214" s="115"/>
    </row>
    <row r="215" spans="1:10" ht="22.5">
      <c r="A215" s="88" t="s">
        <v>499</v>
      </c>
      <c r="B215" s="89" t="s">
        <v>426</v>
      </c>
      <c r="C215" s="90" t="s">
        <v>427</v>
      </c>
      <c r="D215" s="85" t="s">
        <v>49</v>
      </c>
      <c r="E215" s="86">
        <v>121.4</v>
      </c>
      <c r="F215" s="86">
        <v>5.96</v>
      </c>
      <c r="G215" s="86">
        <f t="shared" si="6"/>
        <v>7.83</v>
      </c>
      <c r="H215" s="87">
        <f t="shared" si="7"/>
        <v>950.56</v>
      </c>
      <c r="I215" s="101"/>
      <c r="J215" s="115"/>
    </row>
    <row r="216" spans="1:10" ht="22.5">
      <c r="A216" s="88" t="s">
        <v>500</v>
      </c>
      <c r="B216" s="89" t="s">
        <v>424</v>
      </c>
      <c r="C216" s="90" t="s">
        <v>425</v>
      </c>
      <c r="D216" s="85" t="s">
        <v>49</v>
      </c>
      <c r="E216" s="86">
        <v>12.8</v>
      </c>
      <c r="F216" s="86">
        <v>7.8</v>
      </c>
      <c r="G216" s="86">
        <f t="shared" si="6"/>
        <v>10.25</v>
      </c>
      <c r="H216" s="87">
        <f t="shared" si="7"/>
        <v>131.2</v>
      </c>
      <c r="I216" s="101"/>
      <c r="J216" s="115"/>
    </row>
    <row r="217" spans="1:10" ht="45">
      <c r="A217" s="88" t="s">
        <v>501</v>
      </c>
      <c r="B217" s="89" t="s">
        <v>456</v>
      </c>
      <c r="C217" s="90" t="s">
        <v>457</v>
      </c>
      <c r="D217" s="85" t="s">
        <v>458</v>
      </c>
      <c r="E217" s="86">
        <v>69.9</v>
      </c>
      <c r="F217" s="86">
        <v>88.75</v>
      </c>
      <c r="G217" s="86">
        <f t="shared" si="6"/>
        <v>116.68</v>
      </c>
      <c r="H217" s="87">
        <f t="shared" si="7"/>
        <v>8155.93</v>
      </c>
      <c r="I217" s="101"/>
      <c r="J217" s="115"/>
    </row>
    <row r="218" spans="1:10" ht="12.75">
      <c r="A218" s="88" t="s">
        <v>502</v>
      </c>
      <c r="B218" s="113" t="s">
        <v>592</v>
      </c>
      <c r="C218" s="90" t="s">
        <v>593</v>
      </c>
      <c r="D218" s="85" t="s">
        <v>415</v>
      </c>
      <c r="E218" s="86">
        <v>1</v>
      </c>
      <c r="F218" s="86">
        <v>1004.13</v>
      </c>
      <c r="G218" s="86">
        <f t="shared" si="6"/>
        <v>1320.23</v>
      </c>
      <c r="H218" s="87">
        <f t="shared" si="7"/>
        <v>1320.23</v>
      </c>
      <c r="I218" s="101"/>
      <c r="J218" s="115"/>
    </row>
    <row r="219" spans="1:10" ht="12.75">
      <c r="A219" s="88" t="s">
        <v>503</v>
      </c>
      <c r="B219" s="89" t="s">
        <v>671</v>
      </c>
      <c r="C219" s="90" t="s">
        <v>470</v>
      </c>
      <c r="D219" s="85" t="s">
        <v>415</v>
      </c>
      <c r="E219" s="86">
        <v>7</v>
      </c>
      <c r="F219" s="86">
        <v>292.82</v>
      </c>
      <c r="G219" s="86">
        <f t="shared" si="6"/>
        <v>384.99</v>
      </c>
      <c r="H219" s="87">
        <f t="shared" si="7"/>
        <v>2694.93</v>
      </c>
      <c r="I219" s="101"/>
      <c r="J219" s="115"/>
    </row>
    <row r="220" spans="1:10" ht="12.75">
      <c r="A220" s="88" t="s">
        <v>504</v>
      </c>
      <c r="B220" s="89" t="s">
        <v>672</v>
      </c>
      <c r="C220" s="90" t="s">
        <v>471</v>
      </c>
      <c r="D220" s="85" t="s">
        <v>415</v>
      </c>
      <c r="E220" s="86">
        <v>1</v>
      </c>
      <c r="F220" s="86">
        <v>568.95</v>
      </c>
      <c r="G220" s="86">
        <f t="shared" si="6"/>
        <v>748.05</v>
      </c>
      <c r="H220" s="87">
        <f t="shared" si="7"/>
        <v>748.05</v>
      </c>
      <c r="I220" s="101"/>
      <c r="J220" s="115"/>
    </row>
    <row r="221" spans="1:10" ht="12.75">
      <c r="A221" s="145">
        <v>17</v>
      </c>
      <c r="B221" s="139"/>
      <c r="C221" s="140" t="s">
        <v>304</v>
      </c>
      <c r="D221" s="141"/>
      <c r="E221" s="142"/>
      <c r="F221" s="143"/>
      <c r="G221" s="144">
        <f t="shared" si="6"/>
        <v>0</v>
      </c>
      <c r="H221" s="146">
        <f>H222+H223</f>
        <v>4641.03</v>
      </c>
      <c r="I221" s="101"/>
      <c r="J221" s="115"/>
    </row>
    <row r="222" spans="1:10" ht="22.5">
      <c r="A222" s="88" t="s">
        <v>311</v>
      </c>
      <c r="B222" s="89" t="s">
        <v>306</v>
      </c>
      <c r="C222" s="90" t="s">
        <v>307</v>
      </c>
      <c r="D222" s="85" t="s">
        <v>415</v>
      </c>
      <c r="E222" s="86">
        <v>52</v>
      </c>
      <c r="F222" s="86">
        <v>54.16</v>
      </c>
      <c r="G222" s="86">
        <f t="shared" si="6"/>
        <v>71.2</v>
      </c>
      <c r="H222" s="87">
        <f t="shared" si="7"/>
        <v>3702.4</v>
      </c>
      <c r="I222" s="101"/>
      <c r="J222" s="115"/>
    </row>
    <row r="223" spans="1:10" ht="12.75">
      <c r="A223" s="88" t="s">
        <v>485</v>
      </c>
      <c r="B223" s="89" t="s">
        <v>308</v>
      </c>
      <c r="C223" s="90" t="s">
        <v>309</v>
      </c>
      <c r="D223" s="85" t="s">
        <v>415</v>
      </c>
      <c r="E223" s="86">
        <v>1</v>
      </c>
      <c r="F223" s="86">
        <v>713.9</v>
      </c>
      <c r="G223" s="86">
        <f t="shared" si="6"/>
        <v>938.63</v>
      </c>
      <c r="H223" s="87">
        <f t="shared" si="7"/>
        <v>938.63</v>
      </c>
      <c r="I223" s="101"/>
      <c r="J223" s="115"/>
    </row>
    <row r="224" spans="1:10" ht="12.75">
      <c r="A224" s="145">
        <v>18</v>
      </c>
      <c r="B224" s="139"/>
      <c r="C224" s="140" t="s">
        <v>486</v>
      </c>
      <c r="D224" s="141"/>
      <c r="E224" s="142"/>
      <c r="F224" s="143"/>
      <c r="G224" s="144">
        <f t="shared" si="6"/>
        <v>0</v>
      </c>
      <c r="H224" s="146">
        <f>SUM(H225:H232)</f>
        <v>461792.70999999996</v>
      </c>
      <c r="I224" s="101"/>
      <c r="J224" s="115"/>
    </row>
    <row r="225" spans="1:10" ht="45">
      <c r="A225" s="88" t="s">
        <v>491</v>
      </c>
      <c r="B225" s="89" t="s">
        <v>487</v>
      </c>
      <c r="C225" s="90" t="s">
        <v>488</v>
      </c>
      <c r="D225" s="85" t="s">
        <v>100</v>
      </c>
      <c r="E225" s="86">
        <v>1966</v>
      </c>
      <c r="F225" s="86">
        <v>73.8</v>
      </c>
      <c r="G225" s="86">
        <f t="shared" si="6"/>
        <v>97.03</v>
      </c>
      <c r="H225" s="87">
        <f t="shared" si="7"/>
        <v>190760.98</v>
      </c>
      <c r="I225" s="101"/>
      <c r="J225" s="115"/>
    </row>
    <row r="226" spans="1:10" ht="64.5" customHeight="1">
      <c r="A226" s="88" t="s">
        <v>505</v>
      </c>
      <c r="B226" s="89" t="s">
        <v>532</v>
      </c>
      <c r="C226" s="90" t="s">
        <v>531</v>
      </c>
      <c r="D226" s="85" t="s">
        <v>49</v>
      </c>
      <c r="E226" s="86">
        <v>582</v>
      </c>
      <c r="F226" s="86">
        <v>39.71</v>
      </c>
      <c r="G226" s="86">
        <f t="shared" si="6"/>
        <v>52.21</v>
      </c>
      <c r="H226" s="87">
        <f t="shared" si="7"/>
        <v>30386.22</v>
      </c>
      <c r="I226" s="101"/>
      <c r="J226" s="115"/>
    </row>
    <row r="227" spans="1:10" ht="12.75">
      <c r="A227" s="88" t="s">
        <v>506</v>
      </c>
      <c r="B227" s="89" t="s">
        <v>533</v>
      </c>
      <c r="C227" s="90" t="s">
        <v>534</v>
      </c>
      <c r="D227" s="85" t="s">
        <v>100</v>
      </c>
      <c r="E227" s="86">
        <v>29.93</v>
      </c>
      <c r="F227" s="86">
        <v>224.09</v>
      </c>
      <c r="G227" s="86">
        <f t="shared" si="6"/>
        <v>294.63</v>
      </c>
      <c r="H227" s="87">
        <f t="shared" si="7"/>
        <v>8818.27</v>
      </c>
      <c r="I227" s="101"/>
      <c r="J227" s="115"/>
    </row>
    <row r="228" spans="1:10" ht="22.5">
      <c r="A228" s="88" t="s">
        <v>507</v>
      </c>
      <c r="B228" s="89" t="s">
        <v>527</v>
      </c>
      <c r="C228" s="90" t="s">
        <v>528</v>
      </c>
      <c r="D228" s="85" t="s">
        <v>464</v>
      </c>
      <c r="E228" s="86">
        <v>1</v>
      </c>
      <c r="F228" s="86">
        <v>1463.94</v>
      </c>
      <c r="G228" s="86">
        <f t="shared" si="6"/>
        <v>1924.78</v>
      </c>
      <c r="H228" s="87">
        <f t="shared" si="7"/>
        <v>1924.78</v>
      </c>
      <c r="I228" s="101"/>
      <c r="J228" s="115"/>
    </row>
    <row r="229" spans="1:10" ht="33.75">
      <c r="A229" s="88" t="s">
        <v>541</v>
      </c>
      <c r="B229" s="89" t="s">
        <v>535</v>
      </c>
      <c r="C229" s="90" t="s">
        <v>536</v>
      </c>
      <c r="D229" s="85" t="s">
        <v>464</v>
      </c>
      <c r="E229" s="86">
        <v>1</v>
      </c>
      <c r="F229" s="86">
        <v>1239.52</v>
      </c>
      <c r="G229" s="86">
        <f t="shared" si="6"/>
        <v>1629.72</v>
      </c>
      <c r="H229" s="87">
        <f t="shared" si="7"/>
        <v>1629.72</v>
      </c>
      <c r="I229" s="101"/>
      <c r="J229" s="115"/>
    </row>
    <row r="230" spans="1:10" ht="22.5">
      <c r="A230" s="88" t="s">
        <v>542</v>
      </c>
      <c r="B230" s="89" t="s">
        <v>537</v>
      </c>
      <c r="C230" s="90" t="s">
        <v>538</v>
      </c>
      <c r="D230" s="85" t="s">
        <v>415</v>
      </c>
      <c r="E230" s="86">
        <v>14</v>
      </c>
      <c r="F230" s="86">
        <v>116.35</v>
      </c>
      <c r="G230" s="86">
        <f t="shared" si="6"/>
        <v>152.97</v>
      </c>
      <c r="H230" s="87">
        <f t="shared" si="7"/>
        <v>2141.58</v>
      </c>
      <c r="I230" s="101"/>
      <c r="J230" s="115"/>
    </row>
    <row r="231" spans="1:10" ht="22.5">
      <c r="A231" s="88" t="s">
        <v>543</v>
      </c>
      <c r="B231" s="89" t="s">
        <v>539</v>
      </c>
      <c r="C231" s="90" t="s">
        <v>540</v>
      </c>
      <c r="D231" s="85" t="s">
        <v>415</v>
      </c>
      <c r="E231" s="86">
        <v>13</v>
      </c>
      <c r="F231" s="86">
        <v>151.6</v>
      </c>
      <c r="G231" s="86">
        <f t="shared" si="6"/>
        <v>199.32</v>
      </c>
      <c r="H231" s="87">
        <f t="shared" si="7"/>
        <v>2591.16</v>
      </c>
      <c r="I231" s="101"/>
      <c r="J231" s="115"/>
    </row>
    <row r="232" spans="1:10" ht="67.5">
      <c r="A232" s="88" t="s">
        <v>544</v>
      </c>
      <c r="B232" s="89" t="s">
        <v>489</v>
      </c>
      <c r="C232" s="90" t="s">
        <v>490</v>
      </c>
      <c r="D232" s="85" t="s">
        <v>49</v>
      </c>
      <c r="E232" s="86">
        <v>400</v>
      </c>
      <c r="F232" s="86">
        <v>425.05</v>
      </c>
      <c r="G232" s="86">
        <f t="shared" si="6"/>
        <v>558.85</v>
      </c>
      <c r="H232" s="87">
        <f t="shared" si="7"/>
        <v>223540</v>
      </c>
      <c r="I232" s="101"/>
      <c r="J232" s="115"/>
    </row>
    <row r="233" spans="1:10" ht="12.75">
      <c r="A233" s="145">
        <v>19</v>
      </c>
      <c r="B233" s="139"/>
      <c r="C233" s="140" t="s">
        <v>310</v>
      </c>
      <c r="D233" s="141"/>
      <c r="E233" s="142"/>
      <c r="F233" s="143"/>
      <c r="G233" s="144">
        <f t="shared" si="6"/>
        <v>0</v>
      </c>
      <c r="H233" s="146">
        <f>H234</f>
        <v>7180.46</v>
      </c>
      <c r="I233" s="101"/>
      <c r="J233" s="117"/>
    </row>
    <row r="234" spans="1:10" ht="13.5" thickBot="1">
      <c r="A234" s="88" t="s">
        <v>508</v>
      </c>
      <c r="B234" s="89" t="s">
        <v>312</v>
      </c>
      <c r="C234" s="90" t="s">
        <v>313</v>
      </c>
      <c r="D234" s="85" t="s">
        <v>100</v>
      </c>
      <c r="E234" s="86">
        <v>833</v>
      </c>
      <c r="F234" s="86">
        <v>6.56</v>
      </c>
      <c r="G234" s="86">
        <f t="shared" si="6"/>
        <v>8.62</v>
      </c>
      <c r="H234" s="87">
        <f t="shared" si="7"/>
        <v>7180.46</v>
      </c>
      <c r="I234" s="101"/>
      <c r="J234" s="117"/>
    </row>
    <row r="235" spans="1:9" ht="15.75" thickBot="1">
      <c r="A235" s="172" t="s">
        <v>314</v>
      </c>
      <c r="B235" s="172"/>
      <c r="C235" s="172"/>
      <c r="D235" s="172"/>
      <c r="E235" s="172"/>
      <c r="F235" s="172"/>
      <c r="G235" s="172"/>
      <c r="H235" s="109">
        <f>SUM(H12:H234)/2</f>
        <v>4555829.160000001</v>
      </c>
      <c r="I235" s="101"/>
    </row>
    <row r="236" spans="1:253" ht="13.5" customHeight="1">
      <c r="A236" s="121"/>
      <c r="B236" s="180"/>
      <c r="C236" s="180"/>
      <c r="D236" s="122"/>
      <c r="E236" s="180"/>
      <c r="F236" s="180"/>
      <c r="G236" s="123"/>
      <c r="H236" s="124"/>
      <c r="I236" s="101"/>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row>
    <row r="237" spans="1:8" ht="13.5" customHeight="1">
      <c r="A237" s="125"/>
      <c r="B237" s="126"/>
      <c r="C237" s="126"/>
      <c r="D237" s="126"/>
      <c r="E237" s="126"/>
      <c r="F237" s="126"/>
      <c r="G237" s="126"/>
      <c r="H237" s="127"/>
    </row>
    <row r="238" spans="1:8" ht="37.5" customHeight="1">
      <c r="A238" s="125"/>
      <c r="B238" s="128"/>
      <c r="C238" s="128"/>
      <c r="D238" s="128"/>
      <c r="E238" s="128"/>
      <c r="F238" s="128"/>
      <c r="G238" s="128"/>
      <c r="H238" s="129"/>
    </row>
    <row r="239" spans="1:8" ht="12.75" customHeight="1">
      <c r="A239" s="130"/>
      <c r="B239" s="131"/>
      <c r="C239" s="131" t="s">
        <v>315</v>
      </c>
      <c r="D239" s="153"/>
      <c r="E239" s="153"/>
      <c r="F239" s="153"/>
      <c r="G239" s="153"/>
      <c r="H239" s="132"/>
    </row>
    <row r="240" spans="1:8" ht="12.75" customHeight="1">
      <c r="A240" s="133"/>
      <c r="B240" s="134"/>
      <c r="C240" s="134"/>
      <c r="D240" s="134"/>
      <c r="E240" s="134"/>
      <c r="F240" s="134"/>
      <c r="G240" s="134"/>
      <c r="H240" s="135"/>
    </row>
    <row r="241" spans="1:8" ht="12.75">
      <c r="A241" s="154" t="s">
        <v>640</v>
      </c>
      <c r="B241" s="155"/>
      <c r="C241" s="155"/>
      <c r="D241" s="155"/>
      <c r="E241" s="155"/>
      <c r="F241" s="155"/>
      <c r="G241" s="155"/>
      <c r="H241" s="156"/>
    </row>
    <row r="242" spans="1:8" ht="12.75">
      <c r="A242" s="154"/>
      <c r="B242" s="155"/>
      <c r="C242" s="155"/>
      <c r="D242" s="155"/>
      <c r="E242" s="155"/>
      <c r="F242" s="155"/>
      <c r="G242" s="155"/>
      <c r="H242" s="156"/>
    </row>
    <row r="243" spans="1:8" ht="13.5" thickBot="1">
      <c r="A243" s="136"/>
      <c r="B243" s="137"/>
      <c r="C243" s="137"/>
      <c r="D243" s="137"/>
      <c r="E243" s="137"/>
      <c r="F243" s="137"/>
      <c r="G243" s="137"/>
      <c r="H243" s="138"/>
    </row>
  </sheetData>
  <sheetProtection selectLockedCells="1" selectUnlockedCells="1"/>
  <mergeCells count="20">
    <mergeCell ref="A1:B1"/>
    <mergeCell ref="C1:H1"/>
    <mergeCell ref="F6:H6"/>
    <mergeCell ref="B236:C236"/>
    <mergeCell ref="E236:F236"/>
    <mergeCell ref="A5:E5"/>
    <mergeCell ref="F5:H5"/>
    <mergeCell ref="A2:H2"/>
    <mergeCell ref="A3:H3"/>
    <mergeCell ref="A6:E6"/>
    <mergeCell ref="A7:D7"/>
    <mergeCell ref="E7:H7"/>
    <mergeCell ref="D239:G239"/>
    <mergeCell ref="A241:H242"/>
    <mergeCell ref="A8:D8"/>
    <mergeCell ref="A9:D9"/>
    <mergeCell ref="A10:H10"/>
    <mergeCell ref="E8:F9"/>
    <mergeCell ref="G8:H8"/>
    <mergeCell ref="A235:G235"/>
  </mergeCells>
  <conditionalFormatting sqref="D233 D171 D166 D82 D27 D12 D224 D221 D204 D197 D192 D145:D146 D101 D93 D84 D75:D76 D62 D56 D50 D42">
    <cfRule type="cellIs" priority="42" dxfId="6" operator="equal" stopIfTrue="1">
      <formula>0</formula>
    </cfRule>
  </conditionalFormatting>
  <conditionalFormatting sqref="D233">
    <cfRule type="cellIs" priority="25" dxfId="6" operator="equal" stopIfTrue="1">
      <formula>0</formula>
    </cfRule>
  </conditionalFormatting>
  <conditionalFormatting sqref="D224">
    <cfRule type="cellIs" priority="24" dxfId="6" operator="equal" stopIfTrue="1">
      <formula>0</formula>
    </cfRule>
  </conditionalFormatting>
  <conditionalFormatting sqref="D221">
    <cfRule type="cellIs" priority="23" dxfId="6" operator="equal" stopIfTrue="1">
      <formula>0</formula>
    </cfRule>
  </conditionalFormatting>
  <conditionalFormatting sqref="D204">
    <cfRule type="cellIs" priority="22" dxfId="6" operator="equal" stopIfTrue="1">
      <formula>0</formula>
    </cfRule>
  </conditionalFormatting>
  <conditionalFormatting sqref="D197">
    <cfRule type="cellIs" priority="21" dxfId="6" operator="equal" stopIfTrue="1">
      <formula>0</formula>
    </cfRule>
  </conditionalFormatting>
  <conditionalFormatting sqref="D192">
    <cfRule type="cellIs" priority="20" dxfId="6" operator="equal" stopIfTrue="1">
      <formula>0</formula>
    </cfRule>
  </conditionalFormatting>
  <conditionalFormatting sqref="D145">
    <cfRule type="cellIs" priority="19" dxfId="6" operator="equal" stopIfTrue="1">
      <formula>0</formula>
    </cfRule>
  </conditionalFormatting>
  <conditionalFormatting sqref="D101">
    <cfRule type="cellIs" priority="18" dxfId="6" operator="equal" stopIfTrue="1">
      <formula>0</formula>
    </cfRule>
  </conditionalFormatting>
  <conditionalFormatting sqref="D93">
    <cfRule type="cellIs" priority="17" dxfId="6" operator="equal" stopIfTrue="1">
      <formula>0</formula>
    </cfRule>
  </conditionalFormatting>
  <conditionalFormatting sqref="D84">
    <cfRule type="cellIs" priority="16" dxfId="6" operator="equal" stopIfTrue="1">
      <formula>0</formula>
    </cfRule>
  </conditionalFormatting>
  <conditionalFormatting sqref="D75">
    <cfRule type="cellIs" priority="15" dxfId="6" operator="equal" stopIfTrue="1">
      <formula>0</formula>
    </cfRule>
  </conditionalFormatting>
  <conditionalFormatting sqref="D62">
    <cfRule type="cellIs" priority="14" dxfId="6" operator="equal" stopIfTrue="1">
      <formula>0</formula>
    </cfRule>
  </conditionalFormatting>
  <conditionalFormatting sqref="D56">
    <cfRule type="cellIs" priority="13" dxfId="6" operator="equal" stopIfTrue="1">
      <formula>0</formula>
    </cfRule>
  </conditionalFormatting>
  <conditionalFormatting sqref="D50">
    <cfRule type="cellIs" priority="12" dxfId="6" operator="equal" stopIfTrue="1">
      <formula>0</formula>
    </cfRule>
  </conditionalFormatting>
  <conditionalFormatting sqref="D42">
    <cfRule type="cellIs" priority="11" dxfId="6" operator="equal" stopIfTrue="1">
      <formula>0</formula>
    </cfRule>
  </conditionalFormatting>
  <conditionalFormatting sqref="D31">
    <cfRule type="cellIs" priority="10" dxfId="6" operator="equal" stopIfTrue="1">
      <formula>0</formula>
    </cfRule>
  </conditionalFormatting>
  <conditionalFormatting sqref="D31">
    <cfRule type="cellIs" priority="9" dxfId="6" operator="equal" stopIfTrue="1">
      <formula>0</formula>
    </cfRule>
  </conditionalFormatting>
  <conditionalFormatting sqref="D27">
    <cfRule type="cellIs" priority="8" dxfId="6" operator="equal" stopIfTrue="1">
      <formula>0</formula>
    </cfRule>
  </conditionalFormatting>
  <conditionalFormatting sqref="D27">
    <cfRule type="cellIs" priority="7" dxfId="6" operator="equal" stopIfTrue="1">
      <formula>0</formula>
    </cfRule>
  </conditionalFormatting>
  <conditionalFormatting sqref="D22">
    <cfRule type="cellIs" priority="6" dxfId="6" operator="equal" stopIfTrue="1">
      <formula>0</formula>
    </cfRule>
  </conditionalFormatting>
  <conditionalFormatting sqref="D22">
    <cfRule type="cellIs" priority="5" dxfId="6" operator="equal" stopIfTrue="1">
      <formula>0</formula>
    </cfRule>
  </conditionalFormatting>
  <conditionalFormatting sqref="D22">
    <cfRule type="cellIs" priority="4" dxfId="6" operator="equal" stopIfTrue="1">
      <formula>0</formula>
    </cfRule>
  </conditionalFormatting>
  <conditionalFormatting sqref="D12">
    <cfRule type="cellIs" priority="3" dxfId="6" operator="equal" stopIfTrue="1">
      <formula>0</formula>
    </cfRule>
  </conditionalFormatting>
  <conditionalFormatting sqref="D12">
    <cfRule type="cellIs" priority="2" dxfId="6" operator="equal" stopIfTrue="1">
      <formula>0</formula>
    </cfRule>
  </conditionalFormatting>
  <conditionalFormatting sqref="D12">
    <cfRule type="cellIs" priority="1" dxfId="6" operator="equal" stopIfTrue="1">
      <formula>0</formula>
    </cfRule>
  </conditionalFormatting>
  <printOptions horizontalCentered="1"/>
  <pageMargins left="0.19652777777777777" right="0.19652777777777777" top="0.5902777777777778" bottom="0.5902777777777778" header="0.5118055555555555" footer="0.19652777777777777"/>
  <pageSetup horizontalDpi="300" verticalDpi="300" orientation="portrait" paperSize="9" scale="70"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L51"/>
  <sheetViews>
    <sheetView showGridLines="0" showZeros="0" view="pageBreakPreview" zoomScaleNormal="85" zoomScaleSheetLayoutView="100" zoomScalePageLayoutView="0" workbookViewId="0" topLeftCell="A25">
      <selection activeCell="F47" sqref="F47"/>
    </sheetView>
  </sheetViews>
  <sheetFormatPr defaultColWidth="9.140625" defaultRowHeight="12.75"/>
  <cols>
    <col min="1" max="1" width="9.140625" style="7" customWidth="1"/>
    <col min="2" max="2" width="34.57421875" style="7" customWidth="1"/>
    <col min="3" max="3" width="12.7109375" style="7" customWidth="1"/>
    <col min="4" max="12" width="11.7109375" style="7" customWidth="1"/>
    <col min="13" max="16384" width="9.140625" style="7" customWidth="1"/>
  </cols>
  <sheetData>
    <row r="1" spans="1:12" ht="18.75" customHeight="1">
      <c r="A1" s="191" t="s">
        <v>316</v>
      </c>
      <c r="B1" s="192"/>
      <c r="C1" s="192"/>
      <c r="D1" s="192"/>
      <c r="E1" s="192"/>
      <c r="F1" s="192"/>
      <c r="G1" s="192"/>
      <c r="H1" s="192"/>
      <c r="I1" s="192"/>
      <c r="J1" s="192"/>
      <c r="K1" s="192"/>
      <c r="L1" s="193"/>
    </row>
    <row r="2" spans="1:12" ht="15" customHeight="1">
      <c r="A2" s="194" t="str">
        <f>'ORÇAMENTARIA GERAL'!A6:E6</f>
        <v>OBRA: CONSTRUÇÃO BATALHÃO DA PMMG</v>
      </c>
      <c r="B2" s="195"/>
      <c r="C2" s="195"/>
      <c r="D2" s="195"/>
      <c r="E2" s="195"/>
      <c r="F2" s="195"/>
      <c r="G2" s="195"/>
      <c r="H2" s="195"/>
      <c r="I2" s="195"/>
      <c r="J2" s="195"/>
      <c r="K2" s="195"/>
      <c r="L2" s="196"/>
    </row>
    <row r="3" spans="1:12" ht="15">
      <c r="A3" s="194" t="str">
        <f>'ORÇAMENTARIA GERAL'!A5:H5</f>
        <v>CONTRATANTE: PREFEITURA MUNICIPAL DE LAGOA SANTA</v>
      </c>
      <c r="B3" s="195"/>
      <c r="C3" s="195"/>
      <c r="D3" s="195"/>
      <c r="E3" s="195"/>
      <c r="F3" s="195"/>
      <c r="G3" s="195"/>
      <c r="H3" s="195"/>
      <c r="I3" s="195"/>
      <c r="J3" s="195"/>
      <c r="K3" s="195"/>
      <c r="L3" s="196"/>
    </row>
    <row r="4" spans="1:12" ht="25.5">
      <c r="A4" s="69" t="s">
        <v>5</v>
      </c>
      <c r="B4" s="8" t="s">
        <v>317</v>
      </c>
      <c r="C4" s="9" t="s">
        <v>318</v>
      </c>
      <c r="D4" s="10" t="s">
        <v>319</v>
      </c>
      <c r="E4" s="8" t="s">
        <v>320</v>
      </c>
      <c r="F4" s="8" t="s">
        <v>321</v>
      </c>
      <c r="G4" s="8" t="s">
        <v>322</v>
      </c>
      <c r="H4" s="8" t="s">
        <v>323</v>
      </c>
      <c r="I4" s="8" t="s">
        <v>324</v>
      </c>
      <c r="J4" s="8" t="s">
        <v>325</v>
      </c>
      <c r="K4" s="8" t="s">
        <v>326</v>
      </c>
      <c r="L4" s="70" t="s">
        <v>327</v>
      </c>
    </row>
    <row r="5" spans="1:12" ht="15" customHeight="1">
      <c r="A5" s="197" t="s">
        <v>328</v>
      </c>
      <c r="B5" s="198" t="str">
        <f>'ORÇAMENTARIA GERAL'!C12</f>
        <v>SERVIÇOS PRELIMINARES</v>
      </c>
      <c r="C5" s="11">
        <f>C6/$C$44</f>
        <v>0.03330397270647436</v>
      </c>
      <c r="D5" s="12">
        <f aca="true" t="shared" si="0" ref="D5:D36">SUM(E5:L5)</f>
        <v>1</v>
      </c>
      <c r="E5" s="13">
        <v>0.9</v>
      </c>
      <c r="F5" s="14"/>
      <c r="G5" s="14"/>
      <c r="H5" s="14"/>
      <c r="I5" s="14"/>
      <c r="J5" s="14"/>
      <c r="K5" s="14"/>
      <c r="L5" s="71">
        <v>0.1</v>
      </c>
    </row>
    <row r="6" spans="1:12" ht="15">
      <c r="A6" s="197"/>
      <c r="B6" s="198"/>
      <c r="C6" s="15">
        <f>SUM('ORÇAMENTARIA GERAL'!H13:H21)</f>
        <v>151727.21000000002</v>
      </c>
      <c r="D6" s="16">
        <f t="shared" si="0"/>
        <v>151727.21000000002</v>
      </c>
      <c r="E6" s="16">
        <f>E5*C6</f>
        <v>136554.48900000003</v>
      </c>
      <c r="F6" s="17"/>
      <c r="G6" s="17"/>
      <c r="H6" s="17"/>
      <c r="I6" s="17"/>
      <c r="J6" s="17"/>
      <c r="K6" s="17"/>
      <c r="L6" s="72">
        <f>L5*C6</f>
        <v>15172.721000000003</v>
      </c>
    </row>
    <row r="7" spans="1:12" ht="15" customHeight="1">
      <c r="A7" s="197" t="s">
        <v>329</v>
      </c>
      <c r="B7" s="198" t="str">
        <f>'ORÇAMENTARIA GERAL'!C22</f>
        <v>TERRAPLENAGEM</v>
      </c>
      <c r="C7" s="11">
        <f>C8/$C$44</f>
        <v>0.04073703237809734</v>
      </c>
      <c r="D7" s="12">
        <f t="shared" si="0"/>
        <v>1</v>
      </c>
      <c r="E7" s="13">
        <v>1</v>
      </c>
      <c r="F7" s="14"/>
      <c r="G7" s="14"/>
      <c r="H7" s="14"/>
      <c r="I7" s="14"/>
      <c r="J7" s="14"/>
      <c r="K7" s="14"/>
      <c r="L7" s="71"/>
    </row>
    <row r="8" spans="1:12" ht="15">
      <c r="A8" s="197"/>
      <c r="B8" s="198"/>
      <c r="C8" s="15">
        <f>SUM('ORÇAMENTARIA GERAL'!H23:H26)</f>
        <v>185590.96</v>
      </c>
      <c r="D8" s="16">
        <f t="shared" si="0"/>
        <v>185590.96</v>
      </c>
      <c r="E8" s="16">
        <f>E7*C8</f>
        <v>185590.96</v>
      </c>
      <c r="F8" s="17"/>
      <c r="G8" s="17"/>
      <c r="H8" s="17"/>
      <c r="I8" s="17"/>
      <c r="J8" s="17"/>
      <c r="K8" s="17"/>
      <c r="L8" s="72"/>
    </row>
    <row r="9" spans="1:12" ht="15" customHeight="1">
      <c r="A9" s="197" t="s">
        <v>330</v>
      </c>
      <c r="B9" s="198" t="str">
        <f>'ORÇAMENTARIA GERAL'!C27</f>
        <v>ADMINISTRAÇÃO LOCAL</v>
      </c>
      <c r="C9" s="11">
        <f>C10/$C$44</f>
        <v>0.046550103735672116</v>
      </c>
      <c r="D9" s="12">
        <f t="shared" si="0"/>
        <v>1</v>
      </c>
      <c r="E9" s="13">
        <v>0.125</v>
      </c>
      <c r="F9" s="14">
        <v>0.125</v>
      </c>
      <c r="G9" s="14">
        <v>0.125</v>
      </c>
      <c r="H9" s="14">
        <v>0.125</v>
      </c>
      <c r="I9" s="14">
        <v>0.125</v>
      </c>
      <c r="J9" s="14">
        <v>0.125</v>
      </c>
      <c r="K9" s="14">
        <v>0.125</v>
      </c>
      <c r="L9" s="71">
        <v>0.125</v>
      </c>
    </row>
    <row r="10" spans="1:12" ht="15">
      <c r="A10" s="197"/>
      <c r="B10" s="198"/>
      <c r="C10" s="15">
        <f>SUM('ORÇAMENTARIA GERAL'!H28:H30)</f>
        <v>212074.31999999998</v>
      </c>
      <c r="D10" s="16">
        <f t="shared" si="0"/>
        <v>212074.32</v>
      </c>
      <c r="E10" s="16">
        <f aca="true" t="shared" si="1" ref="E10:L10">E9*$C$10</f>
        <v>26509.289999999997</v>
      </c>
      <c r="F10" s="16">
        <f t="shared" si="1"/>
        <v>26509.289999999997</v>
      </c>
      <c r="G10" s="16">
        <f t="shared" si="1"/>
        <v>26509.289999999997</v>
      </c>
      <c r="H10" s="16">
        <f t="shared" si="1"/>
        <v>26509.289999999997</v>
      </c>
      <c r="I10" s="16">
        <f t="shared" si="1"/>
        <v>26509.289999999997</v>
      </c>
      <c r="J10" s="16">
        <f t="shared" si="1"/>
        <v>26509.289999999997</v>
      </c>
      <c r="K10" s="16">
        <f t="shared" si="1"/>
        <v>26509.289999999997</v>
      </c>
      <c r="L10" s="72">
        <f t="shared" si="1"/>
        <v>26509.289999999997</v>
      </c>
    </row>
    <row r="11" spans="1:12" ht="15" customHeight="1">
      <c r="A11" s="197" t="s">
        <v>331</v>
      </c>
      <c r="B11" s="198" t="str">
        <f>'ORÇAMENTARIA GERAL'!C31</f>
        <v>FUNDAÇÃO</v>
      </c>
      <c r="C11" s="11">
        <f>C12/$C$44</f>
        <v>0.1494653829381082</v>
      </c>
      <c r="D11" s="12">
        <f t="shared" si="0"/>
        <v>1</v>
      </c>
      <c r="E11" s="13">
        <v>0.3</v>
      </c>
      <c r="F11" s="14">
        <v>0.7</v>
      </c>
      <c r="G11" s="14"/>
      <c r="H11" s="14"/>
      <c r="I11" s="14"/>
      <c r="J11" s="14"/>
      <c r="K11" s="14"/>
      <c r="L11" s="71"/>
    </row>
    <row r="12" spans="1:12" ht="15">
      <c r="A12" s="197"/>
      <c r="B12" s="198"/>
      <c r="C12" s="15">
        <f>SUM('ORÇAMENTARIA GERAL'!H32:H41)</f>
        <v>680938.7499999999</v>
      </c>
      <c r="D12" s="16">
        <f t="shared" si="0"/>
        <v>680938.7499999999</v>
      </c>
      <c r="E12" s="16">
        <f>E11*$C$12</f>
        <v>204281.62499999997</v>
      </c>
      <c r="F12" s="16">
        <f>F11*$C$12</f>
        <v>476657.1249999999</v>
      </c>
      <c r="G12" s="17"/>
      <c r="H12" s="17"/>
      <c r="I12" s="17"/>
      <c r="J12" s="17"/>
      <c r="K12" s="17"/>
      <c r="L12" s="72"/>
    </row>
    <row r="13" spans="1:12" ht="15" customHeight="1">
      <c r="A13" s="197" t="s">
        <v>332</v>
      </c>
      <c r="B13" s="199" t="str">
        <f>'ORÇAMENTARIA GERAL'!C42</f>
        <v>SUPERESTRUTURA</v>
      </c>
      <c r="C13" s="11">
        <f>C14/$C$44</f>
        <v>0.1373916685673086</v>
      </c>
      <c r="D13" s="12">
        <f t="shared" si="0"/>
        <v>1</v>
      </c>
      <c r="E13" s="13"/>
      <c r="F13" s="14">
        <v>0.1</v>
      </c>
      <c r="G13" s="14">
        <v>0.5</v>
      </c>
      <c r="H13" s="14">
        <v>0.4</v>
      </c>
      <c r="I13" s="14"/>
      <c r="J13" s="14"/>
      <c r="K13" s="14"/>
      <c r="L13" s="71"/>
    </row>
    <row r="14" spans="1:12" ht="15">
      <c r="A14" s="197"/>
      <c r="B14" s="199"/>
      <c r="C14" s="15">
        <f>SUM('ORÇAMENTARIA GERAL'!H43:H49)</f>
        <v>625932.97</v>
      </c>
      <c r="D14" s="16">
        <f t="shared" si="0"/>
        <v>625932.97</v>
      </c>
      <c r="E14" s="16"/>
      <c r="F14" s="17">
        <f>F13*$C$14</f>
        <v>62593.297</v>
      </c>
      <c r="G14" s="17">
        <f>G13*$C$14</f>
        <v>312966.485</v>
      </c>
      <c r="H14" s="17">
        <f>H13*$C$14</f>
        <v>250373.188</v>
      </c>
      <c r="I14" s="17"/>
      <c r="J14" s="17"/>
      <c r="K14" s="17"/>
      <c r="L14" s="72"/>
    </row>
    <row r="15" spans="1:12" ht="15" customHeight="1">
      <c r="A15" s="197" t="s">
        <v>333</v>
      </c>
      <c r="B15" s="199" t="str">
        <f>'ORÇAMENTARIA GERAL'!C50</f>
        <v>ALVENARIAS E DIVISÕES</v>
      </c>
      <c r="C15" s="11">
        <f>C16/$C$44</f>
        <v>0.051292757430790044</v>
      </c>
      <c r="D15" s="12">
        <f t="shared" si="0"/>
        <v>1</v>
      </c>
      <c r="E15" s="13"/>
      <c r="F15" s="14"/>
      <c r="G15" s="14">
        <v>0.3</v>
      </c>
      <c r="H15" s="14">
        <v>0.5</v>
      </c>
      <c r="I15" s="14">
        <v>0.2</v>
      </c>
      <c r="J15" s="14"/>
      <c r="K15" s="14"/>
      <c r="L15" s="71"/>
    </row>
    <row r="16" spans="1:12" ht="15">
      <c r="A16" s="197"/>
      <c r="B16" s="199"/>
      <c r="C16" s="15">
        <f>SUM('ORÇAMENTARIA GERAL'!H51:H55)</f>
        <v>233681.03999999998</v>
      </c>
      <c r="D16" s="16">
        <f t="shared" si="0"/>
        <v>233681.03999999998</v>
      </c>
      <c r="E16" s="16"/>
      <c r="F16" s="16"/>
      <c r="G16" s="16">
        <f>G15*$C$16</f>
        <v>70104.31199999999</v>
      </c>
      <c r="H16" s="16">
        <f>H15*$C$16</f>
        <v>116840.51999999999</v>
      </c>
      <c r="I16" s="16">
        <f>I15*$C$16</f>
        <v>46736.208</v>
      </c>
      <c r="J16" s="16"/>
      <c r="K16" s="16"/>
      <c r="L16" s="72"/>
    </row>
    <row r="17" spans="1:12" ht="15" customHeight="1">
      <c r="A17" s="197" t="s">
        <v>334</v>
      </c>
      <c r="B17" s="199" t="str">
        <f>'ORÇAMENTARIA GERAL'!C56</f>
        <v>COBERTURA</v>
      </c>
      <c r="C17" s="11">
        <f>C18/$C$44</f>
        <v>0.11265609002774808</v>
      </c>
      <c r="D17" s="12">
        <f t="shared" si="0"/>
        <v>1</v>
      </c>
      <c r="E17" s="13"/>
      <c r="F17" s="14"/>
      <c r="G17" s="14"/>
      <c r="H17" s="14"/>
      <c r="I17" s="14">
        <v>0.2</v>
      </c>
      <c r="J17" s="14">
        <v>0.8</v>
      </c>
      <c r="K17" s="14"/>
      <c r="L17" s="71"/>
    </row>
    <row r="18" spans="1:12" ht="15">
      <c r="A18" s="197"/>
      <c r="B18" s="199"/>
      <c r="C18" s="15">
        <f>SUM('ORÇAMENTARIA GERAL'!H57:H61)</f>
        <v>513241.89999999997</v>
      </c>
      <c r="D18" s="16">
        <f t="shared" si="0"/>
        <v>513241.9</v>
      </c>
      <c r="E18" s="16"/>
      <c r="F18" s="17"/>
      <c r="G18" s="17"/>
      <c r="H18" s="17"/>
      <c r="I18" s="17">
        <f>I17*$C$18</f>
        <v>102648.38</v>
      </c>
      <c r="J18" s="17">
        <f>J17*$C$18</f>
        <v>410593.52</v>
      </c>
      <c r="K18" s="17"/>
      <c r="L18" s="72"/>
    </row>
    <row r="19" spans="1:12" ht="15" customHeight="1">
      <c r="A19" s="197" t="s">
        <v>335</v>
      </c>
      <c r="B19" s="199" t="str">
        <f>'ORÇAMENTARIA GERAL'!C62</f>
        <v>ESQUADRIAS</v>
      </c>
      <c r="C19" s="11">
        <f>C20/$C$44</f>
        <v>0.060842953118988324</v>
      </c>
      <c r="D19" s="12">
        <f t="shared" si="0"/>
        <v>1</v>
      </c>
      <c r="E19" s="13"/>
      <c r="F19" s="14"/>
      <c r="G19" s="14">
        <v>0.2</v>
      </c>
      <c r="H19" s="14">
        <v>0.2</v>
      </c>
      <c r="I19" s="14">
        <v>0.2</v>
      </c>
      <c r="J19" s="14">
        <v>0.2</v>
      </c>
      <c r="K19" s="14">
        <v>0.2</v>
      </c>
      <c r="L19" s="71"/>
    </row>
    <row r="20" spans="1:12" ht="15">
      <c r="A20" s="197"/>
      <c r="B20" s="199"/>
      <c r="C20" s="15">
        <f>SUM('ORÇAMENTARIA GERAL'!H63:H74)</f>
        <v>277190.1</v>
      </c>
      <c r="D20" s="16">
        <f t="shared" si="0"/>
        <v>277190.1</v>
      </c>
      <c r="E20" s="16"/>
      <c r="F20" s="17"/>
      <c r="G20" s="17">
        <f>G19*$C$20</f>
        <v>55438.02</v>
      </c>
      <c r="H20" s="17">
        <f>H19*$C$20</f>
        <v>55438.02</v>
      </c>
      <c r="I20" s="17">
        <f>I19*$C$20</f>
        <v>55438.02</v>
      </c>
      <c r="J20" s="17">
        <f>J19*$C$20</f>
        <v>55438.02</v>
      </c>
      <c r="K20" s="17">
        <f>K19*$C$20</f>
        <v>55438.02</v>
      </c>
      <c r="L20" s="72"/>
    </row>
    <row r="21" spans="1:12" ht="15" customHeight="1">
      <c r="A21" s="197" t="s">
        <v>336</v>
      </c>
      <c r="B21" s="199" t="str">
        <f>'ORÇAMENTARIA GERAL'!C75</f>
        <v>REVESTIMENTOS</v>
      </c>
      <c r="C21" s="11">
        <f>C22/$C$44</f>
        <v>0.054915386686712364</v>
      </c>
      <c r="D21" s="12">
        <f t="shared" si="0"/>
        <v>1</v>
      </c>
      <c r="E21" s="13"/>
      <c r="F21" s="14"/>
      <c r="G21" s="14"/>
      <c r="H21" s="14">
        <v>0.3</v>
      </c>
      <c r="I21" s="14">
        <v>0.5</v>
      </c>
      <c r="J21" s="14">
        <v>0.2</v>
      </c>
      <c r="K21" s="14"/>
      <c r="L21" s="71"/>
    </row>
    <row r="22" spans="1:12" ht="15">
      <c r="A22" s="197"/>
      <c r="B22" s="199"/>
      <c r="C22" s="15">
        <f>SUM('ORÇAMENTARIA GERAL'!H77:H83)</f>
        <v>250185.12</v>
      </c>
      <c r="D22" s="16">
        <f t="shared" si="0"/>
        <v>250185.12</v>
      </c>
      <c r="E22" s="16"/>
      <c r="F22" s="16"/>
      <c r="G22" s="16"/>
      <c r="H22" s="16">
        <f>H21*$C$22</f>
        <v>75055.536</v>
      </c>
      <c r="I22" s="16">
        <f>I21*$C$22</f>
        <v>125092.56</v>
      </c>
      <c r="J22" s="16">
        <f>J21*$C$22</f>
        <v>50037.024000000005</v>
      </c>
      <c r="K22" s="16"/>
      <c r="L22" s="72"/>
    </row>
    <row r="23" spans="1:12" ht="15" customHeight="1">
      <c r="A23" s="197" t="s">
        <v>337</v>
      </c>
      <c r="B23" s="199" t="str">
        <f>'ORÇAMENTARIA GERAL'!C84</f>
        <v>PISOS E RODAPÉ</v>
      </c>
      <c r="C23" s="11">
        <f>C24/$C$44</f>
        <v>0.0694047074407856</v>
      </c>
      <c r="D23" s="12">
        <f t="shared" si="0"/>
        <v>1</v>
      </c>
      <c r="E23" s="13"/>
      <c r="F23" s="14"/>
      <c r="G23" s="14">
        <v>0.2</v>
      </c>
      <c r="H23" s="14">
        <v>0.2</v>
      </c>
      <c r="I23" s="14">
        <v>0.3</v>
      </c>
      <c r="J23" s="14">
        <v>0.3</v>
      </c>
      <c r="K23" s="14"/>
      <c r="L23" s="71"/>
    </row>
    <row r="24" spans="1:12" ht="15">
      <c r="A24" s="197"/>
      <c r="B24" s="199"/>
      <c r="C24" s="15">
        <f>SUM('ORÇAMENTARIA GERAL'!H85:H92)</f>
        <v>316195.99</v>
      </c>
      <c r="D24" s="16">
        <f t="shared" si="0"/>
        <v>316195.99</v>
      </c>
      <c r="E24" s="16">
        <f>E23*$C$24</f>
        <v>0</v>
      </c>
      <c r="F24" s="16"/>
      <c r="G24" s="16">
        <f>G23*$C$24</f>
        <v>63239.198000000004</v>
      </c>
      <c r="H24" s="16">
        <f>H23*$C$24</f>
        <v>63239.198000000004</v>
      </c>
      <c r="I24" s="16">
        <f>I23*$C$24</f>
        <v>94858.79699999999</v>
      </c>
      <c r="J24" s="16">
        <f>J23*$C$24</f>
        <v>94858.79699999999</v>
      </c>
      <c r="K24" s="16">
        <f>K23*$C$24</f>
        <v>0</v>
      </c>
      <c r="L24" s="72"/>
    </row>
    <row r="25" spans="1:12" ht="15" customHeight="1">
      <c r="A25" s="197" t="s">
        <v>338</v>
      </c>
      <c r="B25" s="199" t="str">
        <f>'ORÇAMENTARIA GERAL'!C93</f>
        <v>PINTURA</v>
      </c>
      <c r="C25" s="11">
        <f>C26/$C$44</f>
        <v>0.05051046953657059</v>
      </c>
      <c r="D25" s="12">
        <f t="shared" si="0"/>
        <v>1</v>
      </c>
      <c r="E25" s="13"/>
      <c r="F25" s="14"/>
      <c r="G25" s="14"/>
      <c r="H25" s="14"/>
      <c r="I25" s="14"/>
      <c r="J25" s="14">
        <v>0.4</v>
      </c>
      <c r="K25" s="14">
        <v>0.4</v>
      </c>
      <c r="L25" s="71">
        <v>0.2</v>
      </c>
    </row>
    <row r="26" spans="1:12" ht="15">
      <c r="A26" s="197"/>
      <c r="B26" s="199"/>
      <c r="C26" s="15">
        <f>SUM('ORÇAMENTARIA GERAL'!H94:H100)</f>
        <v>230117.06999999998</v>
      </c>
      <c r="D26" s="16">
        <f t="shared" si="0"/>
        <v>230117.06999999998</v>
      </c>
      <c r="E26" s="16"/>
      <c r="F26" s="17"/>
      <c r="G26" s="17"/>
      <c r="H26" s="17"/>
      <c r="I26" s="17"/>
      <c r="J26" s="17">
        <f>J25*$C$26</f>
        <v>92046.828</v>
      </c>
      <c r="K26" s="17">
        <f>K25*$C$26</f>
        <v>92046.828</v>
      </c>
      <c r="L26" s="72">
        <f>L25*$C$26</f>
        <v>46023.414</v>
      </c>
    </row>
    <row r="27" spans="1:12" ht="15" customHeight="1">
      <c r="A27" s="197" t="s">
        <v>339</v>
      </c>
      <c r="B27" s="199" t="str">
        <f>'ORÇAMENTARIA GERAL'!C101</f>
        <v>INSTALAÇÕES ELÉTRICAS</v>
      </c>
      <c r="C27" s="11">
        <f>C28/$C$44</f>
        <v>0.03201388482266969</v>
      </c>
      <c r="D27" s="12">
        <f t="shared" si="0"/>
        <v>1</v>
      </c>
      <c r="E27" s="13"/>
      <c r="F27" s="14"/>
      <c r="G27" s="14"/>
      <c r="H27" s="14"/>
      <c r="I27" s="14"/>
      <c r="J27" s="14">
        <v>0.2</v>
      </c>
      <c r="K27" s="14">
        <v>0.4</v>
      </c>
      <c r="L27" s="71">
        <v>0.4</v>
      </c>
    </row>
    <row r="28" spans="1:12" ht="15">
      <c r="A28" s="197"/>
      <c r="B28" s="199"/>
      <c r="C28" s="15">
        <f>SUM('ORÇAMENTARIA GERAL'!H102:H144)</f>
        <v>145849.79</v>
      </c>
      <c r="D28" s="16">
        <f t="shared" si="0"/>
        <v>145849.79</v>
      </c>
      <c r="E28" s="16"/>
      <c r="F28" s="17"/>
      <c r="G28" s="17"/>
      <c r="H28" s="17"/>
      <c r="I28" s="17"/>
      <c r="J28" s="17">
        <f>J27*$C$28</f>
        <v>29169.958000000002</v>
      </c>
      <c r="K28" s="17">
        <f>K27*$C$28</f>
        <v>58339.916000000005</v>
      </c>
      <c r="L28" s="72">
        <f>L27*$C$28</f>
        <v>58339.916000000005</v>
      </c>
    </row>
    <row r="29" spans="1:12" ht="15" customHeight="1">
      <c r="A29" s="197" t="s">
        <v>340</v>
      </c>
      <c r="B29" s="199" t="str">
        <f>'ORÇAMENTARIA GERAL'!C145</f>
        <v>INSTALAÇÕES HIDRO-SANITÁRIAS</v>
      </c>
      <c r="C29" s="11">
        <f>C30/$C$44</f>
        <v>0.03527310931913873</v>
      </c>
      <c r="D29" s="12">
        <f t="shared" si="0"/>
        <v>1</v>
      </c>
      <c r="E29" s="13"/>
      <c r="F29" s="14"/>
      <c r="G29" s="14"/>
      <c r="H29" s="14"/>
      <c r="I29" s="14"/>
      <c r="J29" s="14">
        <v>0.4</v>
      </c>
      <c r="K29" s="14">
        <v>0.4</v>
      </c>
      <c r="L29" s="71">
        <v>0.2</v>
      </c>
    </row>
    <row r="30" spans="1:12" ht="15">
      <c r="A30" s="197"/>
      <c r="B30" s="199"/>
      <c r="C30" s="15">
        <f>SUM('ORÇAMENTARIA GERAL'!H147:H191)</f>
        <v>160698.25999999998</v>
      </c>
      <c r="D30" s="16">
        <f t="shared" si="0"/>
        <v>160698.25999999998</v>
      </c>
      <c r="E30" s="16"/>
      <c r="F30" s="17"/>
      <c r="G30" s="17"/>
      <c r="H30" s="17"/>
      <c r="I30" s="17"/>
      <c r="J30" s="17">
        <f>J29*$C$30</f>
        <v>64279.304</v>
      </c>
      <c r="K30" s="17">
        <f>K29*$C$30</f>
        <v>64279.304</v>
      </c>
      <c r="L30" s="72">
        <f>L29*$C$30</f>
        <v>32139.652</v>
      </c>
    </row>
    <row r="31" spans="1:12" ht="15" customHeight="1">
      <c r="A31" s="197" t="s">
        <v>341</v>
      </c>
      <c r="B31" s="200" t="str">
        <f>'ORÇAMENTARIA GERAL'!C192</f>
        <v>SISTEMA DE PREVENÇÃO E COMBATE A INCÊNDIO</v>
      </c>
      <c r="C31" s="11">
        <f>C32/$C$44</f>
        <v>0.0008533089945804729</v>
      </c>
      <c r="D31" s="12">
        <f t="shared" si="0"/>
        <v>1</v>
      </c>
      <c r="E31" s="13"/>
      <c r="F31" s="14"/>
      <c r="G31" s="14"/>
      <c r="H31" s="14"/>
      <c r="I31" s="14"/>
      <c r="J31" s="14"/>
      <c r="K31" s="14"/>
      <c r="L31" s="71">
        <v>1</v>
      </c>
    </row>
    <row r="32" spans="1:12" ht="15">
      <c r="A32" s="197"/>
      <c r="B32" s="200"/>
      <c r="C32" s="15">
        <f>SUM('ORÇAMENTARIA GERAL'!H193:H196)</f>
        <v>3887.53</v>
      </c>
      <c r="D32" s="16">
        <f t="shared" si="0"/>
        <v>3887.53</v>
      </c>
      <c r="E32" s="16"/>
      <c r="F32" s="17"/>
      <c r="G32" s="17"/>
      <c r="H32" s="17"/>
      <c r="I32" s="17"/>
      <c r="J32" s="17"/>
      <c r="K32" s="17"/>
      <c r="L32" s="72">
        <f>L31*C32</f>
        <v>3887.53</v>
      </c>
    </row>
    <row r="33" spans="1:12" ht="15" customHeight="1">
      <c r="A33" s="197" t="s">
        <v>342</v>
      </c>
      <c r="B33" s="199" t="str">
        <f>'ORÇAMENTARIA GERAL'!C197</f>
        <v>SISTEMA DE PROTEÇÃO CONTRA DESCARGAS ATMOSFÉRICAS - SPDA</v>
      </c>
      <c r="C33" s="11">
        <f>C34/$C$44</f>
        <v>0.010610257387263396</v>
      </c>
      <c r="D33" s="12">
        <f t="shared" si="0"/>
        <v>1</v>
      </c>
      <c r="E33" s="13"/>
      <c r="F33" s="14"/>
      <c r="G33" s="14"/>
      <c r="H33" s="14"/>
      <c r="I33" s="14"/>
      <c r="J33" s="14"/>
      <c r="K33" s="14">
        <v>0.5</v>
      </c>
      <c r="L33" s="71">
        <v>0.5</v>
      </c>
    </row>
    <row r="34" spans="1:12" ht="21.75" customHeight="1">
      <c r="A34" s="197"/>
      <c r="B34" s="199"/>
      <c r="C34" s="15">
        <f>SUM('ORÇAMENTARIA GERAL'!H198:H203)</f>
        <v>48338.52</v>
      </c>
      <c r="D34" s="16">
        <f t="shared" si="0"/>
        <v>48338.52</v>
      </c>
      <c r="E34" s="16"/>
      <c r="F34" s="17"/>
      <c r="G34" s="17"/>
      <c r="H34" s="17"/>
      <c r="I34" s="17"/>
      <c r="J34" s="17"/>
      <c r="K34" s="17">
        <f>K33*$C$34</f>
        <v>24169.26</v>
      </c>
      <c r="L34" s="72">
        <f>L33*$C$34</f>
        <v>24169.26</v>
      </c>
    </row>
    <row r="35" spans="1:12" ht="15" customHeight="1">
      <c r="A35" s="197" t="s">
        <v>343</v>
      </c>
      <c r="B35" s="199" t="s">
        <v>462</v>
      </c>
      <c r="C35" s="11">
        <f>C36/$C$44</f>
        <v>0.010221065883866462</v>
      </c>
      <c r="D35" s="12">
        <f t="shared" si="0"/>
        <v>1</v>
      </c>
      <c r="E35" s="13"/>
      <c r="F35" s="14"/>
      <c r="G35" s="14"/>
      <c r="H35" s="14"/>
      <c r="I35" s="14"/>
      <c r="J35" s="14"/>
      <c r="K35" s="14">
        <v>0.5</v>
      </c>
      <c r="L35" s="71">
        <v>0.5</v>
      </c>
    </row>
    <row r="36" spans="1:12" ht="15">
      <c r="A36" s="197"/>
      <c r="B36" s="199"/>
      <c r="C36" s="15">
        <f>SUM('ORÇAMENTARIA GERAL'!H205:H220)</f>
        <v>46565.43</v>
      </c>
      <c r="D36" s="16">
        <f t="shared" si="0"/>
        <v>46565.43</v>
      </c>
      <c r="E36" s="16"/>
      <c r="F36" s="17"/>
      <c r="G36" s="17"/>
      <c r="H36" s="17"/>
      <c r="I36" s="17"/>
      <c r="J36" s="17"/>
      <c r="K36" s="17">
        <f>K35*C36</f>
        <v>23282.715</v>
      </c>
      <c r="L36" s="72">
        <f>L35*C36</f>
        <v>23282.715</v>
      </c>
    </row>
    <row r="37" spans="1:12" ht="15" customHeight="1">
      <c r="A37" s="197" t="s">
        <v>344</v>
      </c>
      <c r="B37" s="199" t="s">
        <v>304</v>
      </c>
      <c r="C37" s="11">
        <f>C38/$C$44</f>
        <v>0.0010187015002116541</v>
      </c>
      <c r="D37" s="12">
        <f>SUM(E37:L37)</f>
        <v>1</v>
      </c>
      <c r="E37" s="13"/>
      <c r="F37" s="14"/>
      <c r="G37" s="14"/>
      <c r="H37" s="14"/>
      <c r="I37" s="14"/>
      <c r="J37" s="14"/>
      <c r="K37" s="14"/>
      <c r="L37" s="71">
        <v>1</v>
      </c>
    </row>
    <row r="38" spans="1:12" ht="15">
      <c r="A38" s="197"/>
      <c r="B38" s="199"/>
      <c r="C38" s="15">
        <f>SUM('ORÇAMENTARIA GERAL'!H222:H223)</f>
        <v>4641.03</v>
      </c>
      <c r="D38" s="16">
        <f>SUM(E38:L38)</f>
        <v>4641.03</v>
      </c>
      <c r="E38" s="16"/>
      <c r="F38" s="17"/>
      <c r="G38" s="17"/>
      <c r="H38" s="17"/>
      <c r="I38" s="17"/>
      <c r="J38" s="17"/>
      <c r="K38" s="17"/>
      <c r="L38" s="72">
        <f>L37*C38</f>
        <v>4641.03</v>
      </c>
    </row>
    <row r="39" spans="1:12" ht="15" customHeight="1">
      <c r="A39" s="197" t="s">
        <v>509</v>
      </c>
      <c r="B39" s="199" t="s">
        <v>486</v>
      </c>
      <c r="C39" s="11">
        <f>C40/$C$44</f>
        <v>0.10136304364845848</v>
      </c>
      <c r="D39" s="12">
        <f>SUM(E39:L39)</f>
        <v>1</v>
      </c>
      <c r="E39" s="13"/>
      <c r="F39" s="14"/>
      <c r="G39" s="14"/>
      <c r="H39" s="14"/>
      <c r="I39" s="14"/>
      <c r="J39" s="14">
        <v>0.3</v>
      </c>
      <c r="K39" s="14">
        <v>0.4</v>
      </c>
      <c r="L39" s="71">
        <v>0.3</v>
      </c>
    </row>
    <row r="40" spans="1:12" ht="15">
      <c r="A40" s="197"/>
      <c r="B40" s="199"/>
      <c r="C40" s="15">
        <f>SUM('ORÇAMENTARIA GERAL'!H225:H232)</f>
        <v>461792.70999999996</v>
      </c>
      <c r="D40" s="16">
        <f>SUM(E40:L40)</f>
        <v>461792.70999999996</v>
      </c>
      <c r="E40" s="16"/>
      <c r="F40" s="17"/>
      <c r="G40" s="17"/>
      <c r="H40" s="17"/>
      <c r="I40" s="17"/>
      <c r="J40" s="17">
        <f>J39*C40</f>
        <v>138537.813</v>
      </c>
      <c r="K40" s="17">
        <f>K39*C40</f>
        <v>184717.084</v>
      </c>
      <c r="L40" s="72">
        <f>L39*C40</f>
        <v>138537.813</v>
      </c>
    </row>
    <row r="41" spans="1:12" ht="15" customHeight="1">
      <c r="A41" s="197" t="s">
        <v>510</v>
      </c>
      <c r="B41" s="201" t="str">
        <f>'ORÇAMENTARIA GERAL'!C233</f>
        <v>LIMPEZA FINAL</v>
      </c>
      <c r="C41" s="11">
        <f>C42/$C$44</f>
        <v>0.001576103876555371</v>
      </c>
      <c r="D41" s="12">
        <v>1</v>
      </c>
      <c r="E41" s="16"/>
      <c r="F41" s="17"/>
      <c r="G41" s="17"/>
      <c r="H41" s="17"/>
      <c r="I41" s="17"/>
      <c r="J41" s="17"/>
      <c r="K41" s="17"/>
      <c r="L41" s="71">
        <v>1</v>
      </c>
    </row>
    <row r="42" spans="1:12" ht="15">
      <c r="A42" s="197"/>
      <c r="B42" s="201"/>
      <c r="C42" s="15">
        <f>'ORÇAMENTARIA GERAL'!H234</f>
        <v>7180.46</v>
      </c>
      <c r="D42" s="16">
        <f>SUM(E42:L42)</f>
        <v>7180.46</v>
      </c>
      <c r="E42" s="16"/>
      <c r="F42" s="17"/>
      <c r="G42" s="17"/>
      <c r="H42" s="17"/>
      <c r="I42" s="17"/>
      <c r="J42" s="17"/>
      <c r="K42" s="17"/>
      <c r="L42" s="72">
        <f>L41*C42</f>
        <v>7180.46</v>
      </c>
    </row>
    <row r="43" spans="1:12" ht="15" customHeight="1">
      <c r="A43" s="202" t="s">
        <v>345</v>
      </c>
      <c r="B43" s="203"/>
      <c r="C43" s="18">
        <f>SUM(C23,C21,C19,C17,C15,C13,C11,C9,C7,C5+C25+C27+C29+C31+C33+C3+C37+C39+C41++C354+C35)</f>
        <v>0.9999999999999999</v>
      </c>
      <c r="D43" s="19">
        <f>SUM(E43:L43)</f>
        <v>1</v>
      </c>
      <c r="E43" s="19">
        <f aca="true" t="shared" si="2" ref="E43:L43">E44/$C$44</f>
        <v>0.12136898566231576</v>
      </c>
      <c r="F43" s="19">
        <f t="shared" si="2"/>
        <v>0.12418369788036562</v>
      </c>
      <c r="G43" s="19">
        <f t="shared" si="2"/>
        <v>0.1159519565918051</v>
      </c>
      <c r="H43" s="19">
        <f t="shared" si="2"/>
        <v>0.12894595722724597</v>
      </c>
      <c r="I43" s="19">
        <f t="shared" si="2"/>
        <v>0.09905622865805616</v>
      </c>
      <c r="J43" s="19">
        <f t="shared" si="2"/>
        <v>0.21104183678388852</v>
      </c>
      <c r="K43" s="19">
        <f t="shared" si="2"/>
        <v>0.11606721815705662</v>
      </c>
      <c r="L43" s="73">
        <f t="shared" si="2"/>
        <v>0.08338411903926618</v>
      </c>
    </row>
    <row r="44" spans="1:12" ht="15">
      <c r="A44" s="202"/>
      <c r="B44" s="203"/>
      <c r="C44" s="20">
        <f>SUM(C24,C22,C20,C18,C16,C14,C12,C10,C8,C6+C26+C28+C30+C32+C34+C36+C42+C40+C38)</f>
        <v>4555829.16</v>
      </c>
      <c r="D44" s="21">
        <f>SUM(E44:L44)</f>
        <v>4555829.16</v>
      </c>
      <c r="E44" s="21">
        <f aca="true" t="shared" si="3" ref="E44:L44">SUM(E24,E22,E20,E18,E16,E14,E12,E10,E8,E6+E26+E28+E30+E32+E34+E36+E42+E40+E38)</f>
        <v>552936.3640000001</v>
      </c>
      <c r="F44" s="21">
        <f t="shared" si="3"/>
        <v>565759.7119999999</v>
      </c>
      <c r="G44" s="21">
        <f t="shared" si="3"/>
        <v>528257.3049999999</v>
      </c>
      <c r="H44" s="21">
        <f t="shared" si="3"/>
        <v>587455.752</v>
      </c>
      <c r="I44" s="21">
        <f t="shared" si="3"/>
        <v>451283.25499999995</v>
      </c>
      <c r="J44" s="21">
        <f t="shared" si="3"/>
        <v>961470.554</v>
      </c>
      <c r="K44" s="21">
        <f t="shared" si="3"/>
        <v>528782.417</v>
      </c>
      <c r="L44" s="74">
        <f t="shared" si="3"/>
        <v>379883.80100000004</v>
      </c>
    </row>
    <row r="45" spans="1:12" ht="14.25" customHeight="1">
      <c r="A45" s="75"/>
      <c r="B45" s="22"/>
      <c r="C45" s="22"/>
      <c r="D45" s="22"/>
      <c r="E45" s="22"/>
      <c r="F45" s="22"/>
      <c r="G45" s="22"/>
      <c r="H45" s="22"/>
      <c r="I45" s="22"/>
      <c r="J45" s="22"/>
      <c r="K45" s="22"/>
      <c r="L45" s="76"/>
    </row>
    <row r="46" spans="1:12" ht="27.75" customHeight="1">
      <c r="A46" s="204"/>
      <c r="B46" s="205"/>
      <c r="C46" s="205"/>
      <c r="D46" s="205"/>
      <c r="E46" s="205"/>
      <c r="F46" s="205"/>
      <c r="G46" s="205"/>
      <c r="H46" s="205"/>
      <c r="I46" s="205"/>
      <c r="J46" s="205"/>
      <c r="K46" s="205"/>
      <c r="L46" s="206"/>
    </row>
    <row r="47" spans="1:12" s="1" customFormat="1" ht="12.75" customHeight="1">
      <c r="A47" s="120"/>
      <c r="B47" s="80"/>
      <c r="C47" s="215" t="s">
        <v>315</v>
      </c>
      <c r="D47" s="215"/>
      <c r="E47" s="215"/>
      <c r="F47" s="5"/>
      <c r="G47" s="153"/>
      <c r="H47" s="153"/>
      <c r="I47" s="153"/>
      <c r="J47" s="153"/>
      <c r="K47" s="4"/>
      <c r="L47" s="66"/>
    </row>
    <row r="48" spans="1:12" s="1" customFormat="1" ht="12.75" customHeight="1">
      <c r="A48" s="213"/>
      <c r="B48" s="214"/>
      <c r="C48" s="214"/>
      <c r="D48" s="6"/>
      <c r="E48" s="6"/>
      <c r="F48" s="6"/>
      <c r="G48" s="6"/>
      <c r="H48" s="6"/>
      <c r="I48" s="4"/>
      <c r="J48" s="4"/>
      <c r="K48" s="4"/>
      <c r="L48" s="66"/>
    </row>
    <row r="49" spans="1:12" s="1" customFormat="1" ht="6" customHeight="1">
      <c r="A49" s="207" t="s">
        <v>640</v>
      </c>
      <c r="B49" s="208"/>
      <c r="C49" s="208"/>
      <c r="D49" s="208"/>
      <c r="E49" s="208"/>
      <c r="F49" s="208"/>
      <c r="G49" s="208"/>
      <c r="H49" s="208"/>
      <c r="I49" s="208"/>
      <c r="J49" s="208"/>
      <c r="K49" s="208"/>
      <c r="L49" s="209"/>
    </row>
    <row r="50" spans="1:12" s="1" customFormat="1" ht="12.75" customHeight="1" thickBot="1">
      <c r="A50" s="210"/>
      <c r="B50" s="211"/>
      <c r="C50" s="211"/>
      <c r="D50" s="211"/>
      <c r="E50" s="211"/>
      <c r="F50" s="211"/>
      <c r="G50" s="211"/>
      <c r="H50" s="211"/>
      <c r="I50" s="211"/>
      <c r="J50" s="211"/>
      <c r="K50" s="211"/>
      <c r="L50" s="212"/>
    </row>
    <row r="51" spans="1:12" s="1" customFormat="1" ht="13.5" thickBot="1">
      <c r="A51" s="67"/>
      <c r="B51" s="68"/>
      <c r="C51" s="68"/>
      <c r="D51" s="68"/>
      <c r="E51" s="68"/>
      <c r="F51" s="68"/>
      <c r="G51" s="68"/>
      <c r="H51" s="68"/>
      <c r="I51" s="77"/>
      <c r="J51" s="77"/>
      <c r="K51" s="77"/>
      <c r="L51" s="78"/>
    </row>
  </sheetData>
  <sheetProtection selectLockedCells="1" selectUnlockedCells="1"/>
  <mergeCells count="47">
    <mergeCell ref="A43:B44"/>
    <mergeCell ref="A46:L46"/>
    <mergeCell ref="G47:J47"/>
    <mergeCell ref="A49:L50"/>
    <mergeCell ref="A48:C48"/>
    <mergeCell ref="C47:E47"/>
    <mergeCell ref="A33:A34"/>
    <mergeCell ref="B33:B34"/>
    <mergeCell ref="A35:A36"/>
    <mergeCell ref="B35:B36"/>
    <mergeCell ref="A41:A42"/>
    <mergeCell ref="B41:B42"/>
    <mergeCell ref="A37:A38"/>
    <mergeCell ref="B37:B38"/>
    <mergeCell ref="A39:A40"/>
    <mergeCell ref="B39:B40"/>
    <mergeCell ref="A27:A28"/>
    <mergeCell ref="B27:B28"/>
    <mergeCell ref="A29:A30"/>
    <mergeCell ref="B29:B30"/>
    <mergeCell ref="A31:A32"/>
    <mergeCell ref="B31:B32"/>
    <mergeCell ref="A21:A22"/>
    <mergeCell ref="B21:B22"/>
    <mergeCell ref="A23:A24"/>
    <mergeCell ref="B23:B24"/>
    <mergeCell ref="A25:A26"/>
    <mergeCell ref="B25:B26"/>
    <mergeCell ref="A15:A16"/>
    <mergeCell ref="B15:B16"/>
    <mergeCell ref="A17:A18"/>
    <mergeCell ref="B17:B18"/>
    <mergeCell ref="A19:A20"/>
    <mergeCell ref="B19:B20"/>
    <mergeCell ref="A9:A10"/>
    <mergeCell ref="B9:B10"/>
    <mergeCell ref="A11:A12"/>
    <mergeCell ref="B11:B12"/>
    <mergeCell ref="A13:A14"/>
    <mergeCell ref="B13:B14"/>
    <mergeCell ref="A1:L1"/>
    <mergeCell ref="A2:L2"/>
    <mergeCell ref="A3:L3"/>
    <mergeCell ref="A5:A6"/>
    <mergeCell ref="B5:B6"/>
    <mergeCell ref="A7:A8"/>
    <mergeCell ref="B7:B8"/>
  </mergeCells>
  <conditionalFormatting sqref="E5:L5 E7:L7 E9:L9 E11:L11 E13:L13 E15:L15 E17:L17 E19:L19 E21:L21 E23:L23 E25:L25 E33:L33 E27:L27 E31:L31 E29:L29 L41 E35:L35 E39:L39 E37:L37">
    <cfRule type="cellIs" priority="3" dxfId="5" operator="greaterThan" stopIfTrue="1">
      <formula>0</formula>
    </cfRule>
  </conditionalFormatting>
  <printOptions horizontalCentered="1"/>
  <pageMargins left="0.5118055555555555" right="0.5118055555555555" top="0.19652777777777777" bottom="0.19652777777777777" header="0.5118055555555555" footer="0.5118055555555555"/>
  <pageSetup horizontalDpi="300" verticalDpi="300" orientation="landscape" paperSize="9" scale="74" r:id="rId1"/>
</worksheet>
</file>

<file path=xl/worksheets/sheet3.xml><?xml version="1.0" encoding="utf-8"?>
<worksheet xmlns="http://schemas.openxmlformats.org/spreadsheetml/2006/main" xmlns:r="http://schemas.openxmlformats.org/officeDocument/2006/relationships">
  <sheetPr>
    <tabColor indexed="51"/>
  </sheetPr>
  <dimension ref="A1:V47"/>
  <sheetViews>
    <sheetView showGridLines="0" showZeros="0" view="pageBreakPreview" zoomScale="110" zoomScaleNormal="90" zoomScaleSheetLayoutView="110" zoomScalePageLayoutView="0" workbookViewId="0" topLeftCell="A13">
      <selection activeCell="B41" sqref="B41"/>
    </sheetView>
  </sheetViews>
  <sheetFormatPr defaultColWidth="9.140625" defaultRowHeight="12.75"/>
  <cols>
    <col min="1" max="1" width="4.7109375" style="0" customWidth="1"/>
    <col min="2" max="2" width="23.8515625" style="0" customWidth="1"/>
    <col min="3" max="8" width="3.8515625" style="0" customWidth="1"/>
    <col min="9" max="9" width="24.140625" style="0" customWidth="1"/>
  </cols>
  <sheetData>
    <row r="1" spans="1:10" ht="66" customHeight="1">
      <c r="A1" s="2"/>
      <c r="B1" s="2"/>
      <c r="C1" s="3"/>
      <c r="D1" s="3"/>
      <c r="E1" s="3"/>
      <c r="F1" s="3"/>
      <c r="G1" s="3"/>
      <c r="H1" s="3"/>
      <c r="I1" s="3"/>
      <c r="J1" s="24"/>
    </row>
    <row r="2" spans="1:10" ht="66" customHeight="1">
      <c r="A2" s="25"/>
      <c r="B2" s="217" t="s">
        <v>346</v>
      </c>
      <c r="C2" s="217"/>
      <c r="D2" s="217"/>
      <c r="E2" s="217"/>
      <c r="F2" s="217"/>
      <c r="G2" s="217"/>
      <c r="H2" s="217"/>
      <c r="I2" s="217"/>
      <c r="J2" s="217"/>
    </row>
    <row r="3" spans="1:22" ht="12.75">
      <c r="A3" s="25"/>
      <c r="B3" s="26"/>
      <c r="C3" s="27"/>
      <c r="D3" s="27"/>
      <c r="E3" s="27"/>
      <c r="F3" s="27"/>
      <c r="G3" s="27"/>
      <c r="H3" s="27"/>
      <c r="I3" s="27"/>
      <c r="J3" s="28"/>
      <c r="K3" s="29"/>
      <c r="L3" s="29"/>
      <c r="M3" s="29"/>
      <c r="N3" s="29"/>
      <c r="O3" s="29"/>
      <c r="P3" s="29"/>
      <c r="Q3" s="29"/>
      <c r="R3" s="29"/>
      <c r="S3" s="29"/>
      <c r="T3" s="29"/>
      <c r="U3" s="30"/>
      <c r="V3" s="30"/>
    </row>
    <row r="4" spans="1:22" ht="24.75" customHeight="1">
      <c r="A4" s="25"/>
      <c r="B4" s="218" t="s">
        <v>347</v>
      </c>
      <c r="C4" s="218"/>
      <c r="D4" s="218"/>
      <c r="E4" s="218"/>
      <c r="F4" s="218"/>
      <c r="G4" s="218"/>
      <c r="H4" s="218"/>
      <c r="I4" s="218"/>
      <c r="J4" s="218"/>
      <c r="K4" s="29"/>
      <c r="L4" s="29"/>
      <c r="M4" s="29"/>
      <c r="N4" s="29"/>
      <c r="O4" s="29"/>
      <c r="P4" s="29"/>
      <c r="Q4" s="29"/>
      <c r="R4" s="29"/>
      <c r="S4" s="29"/>
      <c r="T4" s="29"/>
      <c r="U4" s="30"/>
      <c r="V4" s="30"/>
    </row>
    <row r="5" spans="1:22" ht="12.75">
      <c r="A5" s="25"/>
      <c r="B5" s="218"/>
      <c r="C5" s="218"/>
      <c r="D5" s="218"/>
      <c r="E5" s="218"/>
      <c r="F5" s="218"/>
      <c r="G5" s="218"/>
      <c r="H5" s="218"/>
      <c r="I5" s="218"/>
      <c r="J5" s="218"/>
      <c r="K5" s="29"/>
      <c r="L5" s="29"/>
      <c r="M5" s="29"/>
      <c r="N5" s="29"/>
      <c r="O5" s="29"/>
      <c r="P5" s="29"/>
      <c r="Q5" s="29"/>
      <c r="R5" s="29"/>
      <c r="S5" s="29"/>
      <c r="T5" s="29"/>
      <c r="U5" s="30"/>
      <c r="V5" s="30"/>
    </row>
    <row r="6" spans="1:22" ht="12.75">
      <c r="A6" s="25"/>
      <c r="B6" s="31" t="s">
        <v>348</v>
      </c>
      <c r="C6" s="32"/>
      <c r="D6" s="32"/>
      <c r="E6" s="32"/>
      <c r="F6" s="32"/>
      <c r="G6" s="32"/>
      <c r="H6" s="32"/>
      <c r="I6" s="32"/>
      <c r="J6" s="33"/>
      <c r="K6" s="29"/>
      <c r="L6" s="29"/>
      <c r="M6" s="29"/>
      <c r="N6" s="29"/>
      <c r="O6" s="29"/>
      <c r="P6" s="29"/>
      <c r="Q6" s="29"/>
      <c r="R6" s="29"/>
      <c r="S6" s="29"/>
      <c r="T6" s="29"/>
      <c r="U6" s="30"/>
      <c r="V6" s="30"/>
    </row>
    <row r="7" spans="1:22" ht="12.75">
      <c r="A7" s="25"/>
      <c r="B7" s="34" t="s">
        <v>349</v>
      </c>
      <c r="C7" s="35"/>
      <c r="D7" s="35"/>
      <c r="E7" s="35"/>
      <c r="F7" s="35"/>
      <c r="G7" s="35"/>
      <c r="H7" s="35"/>
      <c r="I7" s="35"/>
      <c r="J7" s="36"/>
      <c r="K7" s="29"/>
      <c r="L7" s="29"/>
      <c r="M7" s="29"/>
      <c r="N7" s="29"/>
      <c r="O7" s="29"/>
      <c r="P7" s="29"/>
      <c r="Q7" s="29"/>
      <c r="R7" s="29"/>
      <c r="S7" s="29"/>
      <c r="T7" s="29"/>
      <c r="U7" s="30"/>
      <c r="V7" s="30"/>
    </row>
    <row r="8" spans="1:22" ht="12.75">
      <c r="A8" s="25"/>
      <c r="B8" s="37" t="s">
        <v>350</v>
      </c>
      <c r="C8" s="38"/>
      <c r="D8" s="38"/>
      <c r="E8" s="38"/>
      <c r="F8" s="38"/>
      <c r="G8" s="38"/>
      <c r="H8" s="38"/>
      <c r="I8" s="38"/>
      <c r="J8" s="39"/>
      <c r="K8" s="29"/>
      <c r="L8" s="29"/>
      <c r="M8" s="29"/>
      <c r="N8" s="29"/>
      <c r="O8" s="29"/>
      <c r="P8" s="29"/>
      <c r="Q8" s="29"/>
      <c r="R8" s="29"/>
      <c r="S8" s="29"/>
      <c r="T8" s="29"/>
      <c r="U8" s="30"/>
      <c r="V8" s="30"/>
    </row>
    <row r="9" spans="1:22" ht="12.75">
      <c r="A9" s="25"/>
      <c r="B9" s="34" t="s">
        <v>351</v>
      </c>
      <c r="C9" s="35"/>
      <c r="D9" s="35"/>
      <c r="E9" s="35"/>
      <c r="F9" s="40"/>
      <c r="G9" s="40"/>
      <c r="H9" s="40"/>
      <c r="I9" s="40"/>
      <c r="J9" s="36"/>
      <c r="K9" s="29"/>
      <c r="L9" s="29"/>
      <c r="M9" s="29"/>
      <c r="N9" s="29"/>
      <c r="O9" s="29"/>
      <c r="P9" s="29"/>
      <c r="Q9" s="29"/>
      <c r="R9" s="29"/>
      <c r="S9" s="29"/>
      <c r="T9" s="29"/>
      <c r="U9" s="30"/>
      <c r="V9" s="30"/>
    </row>
    <row r="10" spans="1:22" ht="12.75" customHeight="1">
      <c r="A10" s="25"/>
      <c r="B10" s="219" t="s">
        <v>669</v>
      </c>
      <c r="C10" s="219"/>
      <c r="D10" s="219"/>
      <c r="E10" s="219"/>
      <c r="F10" s="219"/>
      <c r="G10" s="219"/>
      <c r="H10" s="219"/>
      <c r="I10" s="219"/>
      <c r="J10" s="219"/>
      <c r="K10" s="29"/>
      <c r="L10" s="29"/>
      <c r="M10" s="29"/>
      <c r="N10" s="29"/>
      <c r="O10" s="29"/>
      <c r="P10" s="29"/>
      <c r="Q10" s="29"/>
      <c r="R10" s="29"/>
      <c r="S10" s="29"/>
      <c r="T10" s="29"/>
      <c r="U10" s="30"/>
      <c r="V10" s="30"/>
    </row>
    <row r="11" spans="1:22" ht="12.75">
      <c r="A11" s="25"/>
      <c r="B11" s="41" t="s">
        <v>352</v>
      </c>
      <c r="C11" s="40"/>
      <c r="D11" s="40"/>
      <c r="E11" s="40"/>
      <c r="F11" s="35"/>
      <c r="G11" s="35"/>
      <c r="H11" s="35"/>
      <c r="I11" s="35"/>
      <c r="J11" s="36"/>
      <c r="K11" s="29"/>
      <c r="L11" s="29"/>
      <c r="M11" s="29"/>
      <c r="N11" s="29"/>
      <c r="O11" s="29"/>
      <c r="P11" s="29"/>
      <c r="Q11" s="29"/>
      <c r="R11" s="29"/>
      <c r="S11" s="29"/>
      <c r="T11" s="29"/>
      <c r="U11" s="30"/>
      <c r="V11" s="30"/>
    </row>
    <row r="12" spans="1:22" ht="12.75">
      <c r="A12" s="25"/>
      <c r="B12" s="42"/>
      <c r="C12" s="43"/>
      <c r="D12" s="43"/>
      <c r="E12" s="43"/>
      <c r="F12" s="43"/>
      <c r="G12" s="43"/>
      <c r="H12" s="43"/>
      <c r="I12" s="43"/>
      <c r="J12" s="44"/>
      <c r="K12" s="29"/>
      <c r="L12" s="29"/>
      <c r="M12" s="29"/>
      <c r="N12" s="29"/>
      <c r="O12" s="29"/>
      <c r="P12" s="29"/>
      <c r="Q12" s="29"/>
      <c r="R12" s="29"/>
      <c r="S12" s="29"/>
      <c r="T12" s="29"/>
      <c r="U12" s="30"/>
      <c r="V12" s="30"/>
    </row>
    <row r="13" spans="1:22" ht="12.75">
      <c r="A13" s="25"/>
      <c r="B13" s="34" t="s">
        <v>353</v>
      </c>
      <c r="C13" s="23"/>
      <c r="D13" s="23"/>
      <c r="E13" s="23"/>
      <c r="F13" s="23"/>
      <c r="G13" s="23"/>
      <c r="H13" s="23"/>
      <c r="I13" s="23"/>
      <c r="J13" s="45" t="s">
        <v>354</v>
      </c>
      <c r="K13" s="29"/>
      <c r="L13" s="29"/>
      <c r="M13" s="29"/>
      <c r="N13" s="29"/>
      <c r="O13" s="29"/>
      <c r="P13" s="29"/>
      <c r="Q13" s="29"/>
      <c r="R13" s="29"/>
      <c r="S13" s="29"/>
      <c r="T13" s="29"/>
      <c r="U13" s="30"/>
      <c r="V13" s="30"/>
    </row>
    <row r="14" spans="1:22" ht="12.75">
      <c r="A14" s="25"/>
      <c r="B14" s="37" t="s">
        <v>355</v>
      </c>
      <c r="C14" s="38"/>
      <c r="D14" s="38"/>
      <c r="E14" s="38"/>
      <c r="F14" s="38"/>
      <c r="G14" s="38"/>
      <c r="H14" s="38"/>
      <c r="I14" s="38"/>
      <c r="J14" s="39" t="str">
        <f>'[7]PLANILHA'!N11</f>
        <v>MG</v>
      </c>
      <c r="K14" s="29"/>
      <c r="L14" s="29"/>
      <c r="M14" s="29"/>
      <c r="N14" s="29"/>
      <c r="O14" s="29"/>
      <c r="P14" s="29"/>
      <c r="Q14" s="29"/>
      <c r="R14" s="29"/>
      <c r="S14" s="29"/>
      <c r="T14" s="29"/>
      <c r="U14" s="30"/>
      <c r="V14" s="30"/>
    </row>
    <row r="15" spans="1:22" ht="12.75">
      <c r="A15" s="25"/>
      <c r="B15" s="34" t="s">
        <v>356</v>
      </c>
      <c r="C15" s="23"/>
      <c r="D15" s="23"/>
      <c r="E15" s="23"/>
      <c r="F15" s="23"/>
      <c r="G15" s="23"/>
      <c r="H15" s="23"/>
      <c r="I15" s="23"/>
      <c r="J15" s="45"/>
      <c r="K15" s="29"/>
      <c r="L15" s="29"/>
      <c r="M15" s="29"/>
      <c r="N15" s="29"/>
      <c r="O15" s="29"/>
      <c r="P15" s="29"/>
      <c r="Q15" s="29"/>
      <c r="R15" s="29"/>
      <c r="S15" s="29"/>
      <c r="T15" s="29"/>
      <c r="U15" s="30"/>
      <c r="V15" s="30"/>
    </row>
    <row r="16" spans="1:22" ht="12.75">
      <c r="A16" s="25"/>
      <c r="B16" s="37"/>
      <c r="C16" s="38"/>
      <c r="D16" s="38"/>
      <c r="E16" s="38"/>
      <c r="F16" s="38"/>
      <c r="G16" s="38"/>
      <c r="H16" s="38"/>
      <c r="I16" s="38"/>
      <c r="J16" s="39"/>
      <c r="K16" s="29"/>
      <c r="L16" s="29"/>
      <c r="M16" s="29"/>
      <c r="N16" s="29"/>
      <c r="O16" s="29"/>
      <c r="P16" s="29"/>
      <c r="Q16" s="29"/>
      <c r="R16" s="29"/>
      <c r="S16" s="29"/>
      <c r="T16" s="29"/>
      <c r="U16" s="30"/>
      <c r="V16" s="30"/>
    </row>
    <row r="17" spans="1:22" ht="12.75">
      <c r="A17" s="25"/>
      <c r="B17" s="25"/>
      <c r="C17" s="23"/>
      <c r="D17" s="23"/>
      <c r="E17" s="23"/>
      <c r="F17" s="23"/>
      <c r="G17" s="23"/>
      <c r="H17" s="23"/>
      <c r="I17" s="23"/>
      <c r="J17" s="45"/>
      <c r="K17" s="29"/>
      <c r="L17" s="29"/>
      <c r="M17" s="29"/>
      <c r="N17" s="29"/>
      <c r="O17" s="29"/>
      <c r="P17" s="29"/>
      <c r="Q17" s="29"/>
      <c r="R17" s="29"/>
      <c r="S17" s="29"/>
      <c r="T17" s="29"/>
      <c r="U17" s="30"/>
      <c r="V17" s="30"/>
    </row>
    <row r="18" spans="1:22" ht="12.75">
      <c r="A18" s="25"/>
      <c r="B18" s="220" t="s">
        <v>357</v>
      </c>
      <c r="C18" s="220"/>
      <c r="D18" s="220"/>
      <c r="E18" s="220"/>
      <c r="F18" s="220"/>
      <c r="G18" s="220"/>
      <c r="H18" s="220"/>
      <c r="I18" s="220"/>
      <c r="J18" s="220"/>
      <c r="K18" s="29"/>
      <c r="L18" s="29"/>
      <c r="M18" s="29"/>
      <c r="N18" s="29"/>
      <c r="O18" s="29"/>
      <c r="P18" s="29"/>
      <c r="Q18" s="29"/>
      <c r="R18" s="29"/>
      <c r="S18" s="29"/>
      <c r="T18" s="29"/>
      <c r="U18" s="30"/>
      <c r="V18" s="30"/>
    </row>
    <row r="19" spans="1:22" ht="12.75" customHeight="1">
      <c r="A19" s="25"/>
      <c r="B19" s="46" t="s">
        <v>358</v>
      </c>
      <c r="C19" s="221" t="s">
        <v>359</v>
      </c>
      <c r="D19" s="221"/>
      <c r="E19" s="221"/>
      <c r="F19" s="221"/>
      <c r="G19" s="221"/>
      <c r="H19" s="221"/>
      <c r="I19" s="222" t="s">
        <v>360</v>
      </c>
      <c r="J19" s="222"/>
      <c r="K19" s="29"/>
      <c r="L19" s="29"/>
      <c r="M19" s="29"/>
      <c r="N19" s="29"/>
      <c r="O19" s="29"/>
      <c r="P19" s="29"/>
      <c r="Q19" s="29"/>
      <c r="R19" s="29"/>
      <c r="S19" s="29"/>
      <c r="T19" s="29"/>
      <c r="U19" s="30"/>
      <c r="V19" s="30"/>
    </row>
    <row r="20" spans="1:22" ht="12.75" customHeight="1">
      <c r="A20" s="25"/>
      <c r="B20" s="47"/>
      <c r="C20" s="221"/>
      <c r="D20" s="221"/>
      <c r="E20" s="221"/>
      <c r="F20" s="221"/>
      <c r="G20" s="221"/>
      <c r="H20" s="221"/>
      <c r="I20" s="222"/>
      <c r="J20" s="222"/>
      <c r="K20" s="29"/>
      <c r="L20" s="29"/>
      <c r="M20" s="29"/>
      <c r="N20" s="29"/>
      <c r="O20" s="29"/>
      <c r="P20" s="29"/>
      <c r="Q20" s="29"/>
      <c r="R20" s="29"/>
      <c r="S20" s="29"/>
      <c r="T20" s="29"/>
      <c r="U20" s="30"/>
      <c r="V20" s="30"/>
    </row>
    <row r="21" spans="1:22" ht="12.75" customHeight="1">
      <c r="A21" s="25"/>
      <c r="B21" s="48" t="s">
        <v>361</v>
      </c>
      <c r="C21" s="49" t="s">
        <v>362</v>
      </c>
      <c r="D21" s="223">
        <v>0.03</v>
      </c>
      <c r="E21" s="223"/>
      <c r="F21" s="50" t="s">
        <v>363</v>
      </c>
      <c r="G21" s="224">
        <v>0.055</v>
      </c>
      <c r="H21" s="224"/>
      <c r="I21" s="51" t="s">
        <v>361</v>
      </c>
      <c r="J21" s="52">
        <v>0.035</v>
      </c>
      <c r="K21" s="29"/>
      <c r="L21" s="29"/>
      <c r="M21" s="29"/>
      <c r="N21" s="29">
        <v>0.0425</v>
      </c>
      <c r="O21" s="29"/>
      <c r="P21" s="29"/>
      <c r="Q21" s="29">
        <v>0.03</v>
      </c>
      <c r="R21" s="29"/>
      <c r="S21" s="29"/>
      <c r="T21" s="29"/>
      <c r="U21" s="30"/>
      <c r="V21" s="30"/>
    </row>
    <row r="22" spans="1:22" ht="12.75" customHeight="1">
      <c r="A22" s="25"/>
      <c r="B22" s="53" t="s">
        <v>364</v>
      </c>
      <c r="C22" s="54" t="s">
        <v>362</v>
      </c>
      <c r="D22" s="225">
        <v>0.008</v>
      </c>
      <c r="E22" s="225"/>
      <c r="F22" s="55" t="s">
        <v>363</v>
      </c>
      <c r="G22" s="226">
        <v>0.01</v>
      </c>
      <c r="H22" s="226"/>
      <c r="I22" s="56" t="s">
        <v>364</v>
      </c>
      <c r="J22" s="52">
        <v>0.009</v>
      </c>
      <c r="K22" s="29"/>
      <c r="L22" s="29"/>
      <c r="M22" s="29"/>
      <c r="N22" s="29">
        <v>0.009</v>
      </c>
      <c r="O22" s="29"/>
      <c r="P22" s="29"/>
      <c r="Q22" s="29">
        <v>0.008</v>
      </c>
      <c r="R22" s="29"/>
      <c r="S22" s="29"/>
      <c r="T22" s="29"/>
      <c r="U22" s="30"/>
      <c r="V22" s="30"/>
    </row>
    <row r="23" spans="1:22" ht="12.75" customHeight="1">
      <c r="A23" s="25"/>
      <c r="B23" s="53" t="s">
        <v>365</v>
      </c>
      <c r="C23" s="54" t="s">
        <v>362</v>
      </c>
      <c r="D23" s="225">
        <v>0.0097</v>
      </c>
      <c r="E23" s="225"/>
      <c r="F23" s="55" t="s">
        <v>363</v>
      </c>
      <c r="G23" s="226">
        <v>0.0127</v>
      </c>
      <c r="H23" s="226"/>
      <c r="I23" s="56" t="s">
        <v>365</v>
      </c>
      <c r="J23" s="52">
        <v>0.0123</v>
      </c>
      <c r="K23" s="29"/>
      <c r="L23" s="29"/>
      <c r="M23" s="29"/>
      <c r="N23" s="29">
        <v>0.0123</v>
      </c>
      <c r="O23" s="29"/>
      <c r="P23" s="29"/>
      <c r="Q23" s="29">
        <v>0.0097</v>
      </c>
      <c r="R23" s="29"/>
      <c r="S23" s="29"/>
      <c r="T23" s="29"/>
      <c r="U23" s="30"/>
      <c r="V23" s="30"/>
    </row>
    <row r="24" spans="1:22" ht="12.75" customHeight="1">
      <c r="A24" s="25"/>
      <c r="B24" s="53" t="s">
        <v>366</v>
      </c>
      <c r="C24" s="54" t="s">
        <v>362</v>
      </c>
      <c r="D24" s="225">
        <v>0.0059</v>
      </c>
      <c r="E24" s="225"/>
      <c r="F24" s="55" t="s">
        <v>363</v>
      </c>
      <c r="G24" s="226">
        <v>0.0139</v>
      </c>
      <c r="H24" s="226"/>
      <c r="I24" s="56" t="s">
        <v>366</v>
      </c>
      <c r="J24" s="52">
        <v>0.0095</v>
      </c>
      <c r="K24" s="29"/>
      <c r="L24" s="29"/>
      <c r="M24" s="29"/>
      <c r="N24" s="29">
        <v>0.0095</v>
      </c>
      <c r="O24" s="29"/>
      <c r="P24" s="29"/>
      <c r="Q24" s="29">
        <v>0.0059</v>
      </c>
      <c r="R24" s="29"/>
      <c r="S24" s="29"/>
      <c r="T24" s="29"/>
      <c r="U24" s="30"/>
      <c r="V24" s="30"/>
    </row>
    <row r="25" spans="1:22" ht="12.75" customHeight="1">
      <c r="A25" s="25"/>
      <c r="B25" s="53" t="s">
        <v>367</v>
      </c>
      <c r="C25" s="54" t="s">
        <v>362</v>
      </c>
      <c r="D25" s="225">
        <v>0.0616</v>
      </c>
      <c r="E25" s="225"/>
      <c r="F25" s="55" t="s">
        <v>363</v>
      </c>
      <c r="G25" s="226">
        <v>0.0896</v>
      </c>
      <c r="H25" s="226"/>
      <c r="I25" s="56" t="s">
        <v>367</v>
      </c>
      <c r="J25" s="52">
        <v>0.0709</v>
      </c>
      <c r="K25" s="29"/>
      <c r="L25" s="29"/>
      <c r="M25" s="29"/>
      <c r="N25" s="29">
        <v>0.0633</v>
      </c>
      <c r="O25" s="29"/>
      <c r="P25" s="29"/>
      <c r="Q25" s="29">
        <v>0.0616</v>
      </c>
      <c r="R25" s="29"/>
      <c r="S25" s="29"/>
      <c r="T25" s="29"/>
      <c r="U25" s="30"/>
      <c r="V25" s="30"/>
    </row>
    <row r="26" spans="1:22" ht="12.75" customHeight="1">
      <c r="A26" s="25"/>
      <c r="B26" s="57" t="s">
        <v>368</v>
      </c>
      <c r="C26" s="54" t="s">
        <v>362</v>
      </c>
      <c r="D26" s="225">
        <v>0.0565</v>
      </c>
      <c r="E26" s="225"/>
      <c r="F26" s="55" t="s">
        <v>363</v>
      </c>
      <c r="G26" s="226">
        <v>0.0865</v>
      </c>
      <c r="H26" s="226"/>
      <c r="I26" s="58" t="s">
        <v>368</v>
      </c>
      <c r="J26" s="52">
        <v>0.0865</v>
      </c>
      <c r="K26" s="29"/>
      <c r="L26" s="29"/>
      <c r="M26" s="29"/>
      <c r="N26" s="29">
        <v>0.0865</v>
      </c>
      <c r="O26" s="29"/>
      <c r="P26" s="29"/>
      <c r="Q26" s="29">
        <v>0.0703</v>
      </c>
      <c r="R26" s="29"/>
      <c r="S26" s="29"/>
      <c r="T26" s="29"/>
      <c r="U26" s="30"/>
      <c r="V26" s="30"/>
    </row>
    <row r="27" spans="1:22" ht="12.75" customHeight="1">
      <c r="A27" s="25"/>
      <c r="B27" s="59" t="s">
        <v>369</v>
      </c>
      <c r="C27" s="60"/>
      <c r="D27" s="228">
        <v>0</v>
      </c>
      <c r="E27" s="228"/>
      <c r="F27" s="61" t="s">
        <v>370</v>
      </c>
      <c r="G27" s="229">
        <v>0.045</v>
      </c>
      <c r="H27" s="229"/>
      <c r="I27" s="62" t="s">
        <v>369</v>
      </c>
      <c r="J27" s="52">
        <v>0.045</v>
      </c>
      <c r="K27" s="29"/>
      <c r="L27" s="29">
        <f>IF(OR(J27=0,J27=0.045),0,1)</f>
        <v>0</v>
      </c>
      <c r="M27" s="29"/>
      <c r="N27" s="29">
        <v>0.045</v>
      </c>
      <c r="O27" s="29"/>
      <c r="P27" s="29"/>
      <c r="Q27" s="29">
        <v>0</v>
      </c>
      <c r="R27" s="29"/>
      <c r="S27" s="29"/>
      <c r="T27" s="29"/>
      <c r="U27" s="30"/>
      <c r="V27" s="30"/>
    </row>
    <row r="28" spans="1:22" ht="12.75">
      <c r="A28" s="25"/>
      <c r="B28" s="230" t="s">
        <v>371</v>
      </c>
      <c r="C28" s="230"/>
      <c r="D28" s="230"/>
      <c r="E28" s="230"/>
      <c r="F28" s="230"/>
      <c r="G28" s="230"/>
      <c r="H28" s="230"/>
      <c r="I28" s="230"/>
      <c r="J28" s="230"/>
      <c r="K28" s="29"/>
      <c r="L28" s="29"/>
      <c r="M28" s="29"/>
      <c r="N28" s="29"/>
      <c r="O28" s="29"/>
      <c r="P28" s="29"/>
      <c r="Q28" s="29"/>
      <c r="R28" s="29"/>
      <c r="S28" s="29"/>
      <c r="T28" s="29"/>
      <c r="U28" s="30"/>
      <c r="V28" s="30"/>
    </row>
    <row r="29" spans="1:22" ht="12.75" customHeight="1">
      <c r="A29" s="25"/>
      <c r="B29" s="48" t="s">
        <v>361</v>
      </c>
      <c r="C29" s="231" t="str">
        <f>IF(J21&gt;G21,"Incidência maior que a permitida",IF(J21&lt;D21,"Incidência menor que a permitida","ok"))</f>
        <v>ok</v>
      </c>
      <c r="D29" s="231"/>
      <c r="E29" s="231"/>
      <c r="F29" s="231"/>
      <c r="G29" s="231"/>
      <c r="H29" s="231"/>
      <c r="I29" s="231"/>
      <c r="J29" s="231"/>
      <c r="K29" s="29"/>
      <c r="L29" s="29"/>
      <c r="M29" s="29"/>
      <c r="N29" s="29"/>
      <c r="O29" s="29"/>
      <c r="P29" s="29"/>
      <c r="Q29" s="29"/>
      <c r="R29" s="29"/>
      <c r="S29" s="29"/>
      <c r="T29" s="29"/>
      <c r="U29" s="30"/>
      <c r="V29" s="30"/>
    </row>
    <row r="30" spans="1:22" ht="12.75" customHeight="1">
      <c r="A30" s="25"/>
      <c r="B30" s="53" t="s">
        <v>364</v>
      </c>
      <c r="C30" s="232" t="str">
        <f>IF(J22&gt;G22,"Incidência maior que a permitida",IF(J22&lt;0,"Incidência menor que a permitida","ok"))</f>
        <v>ok</v>
      </c>
      <c r="D30" s="232"/>
      <c r="E30" s="232"/>
      <c r="F30" s="232"/>
      <c r="G30" s="232"/>
      <c r="H30" s="232"/>
      <c r="I30" s="232"/>
      <c r="J30" s="232"/>
      <c r="K30" s="29"/>
      <c r="L30" s="29" t="s">
        <v>372</v>
      </c>
      <c r="M30" s="29" t="s">
        <v>373</v>
      </c>
      <c r="N30" s="29"/>
      <c r="O30" s="29"/>
      <c r="P30" s="29"/>
      <c r="Q30" s="29"/>
      <c r="R30" s="29"/>
      <c r="S30" s="29"/>
      <c r="T30" s="29"/>
      <c r="U30" s="30"/>
      <c r="V30" s="30"/>
    </row>
    <row r="31" spans="1:22" ht="12.75" customHeight="1">
      <c r="A31" s="25"/>
      <c r="B31" s="53" t="s">
        <v>365</v>
      </c>
      <c r="C31" s="232" t="str">
        <f>IF(J23&gt;G23,"Incidência maior que a permitida",IF(J23&lt;0,"Incidência menor que a permitida","ok"))</f>
        <v>ok</v>
      </c>
      <c r="D31" s="232"/>
      <c r="E31" s="232"/>
      <c r="F31" s="232"/>
      <c r="G31" s="232"/>
      <c r="H31" s="232"/>
      <c r="I31" s="232"/>
      <c r="J31" s="232"/>
      <c r="K31" s="29"/>
      <c r="L31" s="29">
        <v>0.2646</v>
      </c>
      <c r="M31" s="29">
        <v>0.3148</v>
      </c>
      <c r="N31" s="29"/>
      <c r="O31" s="29"/>
      <c r="P31" s="29"/>
      <c r="Q31" s="29"/>
      <c r="R31" s="29"/>
      <c r="S31" s="29"/>
      <c r="T31" s="29"/>
      <c r="U31" s="30"/>
      <c r="V31" s="30"/>
    </row>
    <row r="32" spans="1:22" ht="12.75" customHeight="1">
      <c r="A32" s="25"/>
      <c r="B32" s="53" t="s">
        <v>366</v>
      </c>
      <c r="C32" s="232" t="str">
        <f>IF(J24&gt;G24,"Incidência maior que a permitida",IF(J24&lt;D24,"Incidência menor que a permitida","ok"))</f>
        <v>ok</v>
      </c>
      <c r="D32" s="232"/>
      <c r="E32" s="232"/>
      <c r="F32" s="232"/>
      <c r="G32" s="232"/>
      <c r="H32" s="232"/>
      <c r="I32" s="232"/>
      <c r="J32" s="232"/>
      <c r="K32" s="29"/>
      <c r="L32" s="29">
        <v>0.2034</v>
      </c>
      <c r="M32" s="29">
        <v>0.25</v>
      </c>
      <c r="N32" s="29"/>
      <c r="O32" s="29"/>
      <c r="P32" s="29"/>
      <c r="Q32" s="29"/>
      <c r="R32" s="29"/>
      <c r="S32" s="29"/>
      <c r="T32" s="29"/>
      <c r="U32" s="30"/>
      <c r="V32" s="30"/>
    </row>
    <row r="33" spans="1:22" ht="12.75" customHeight="1">
      <c r="A33" s="25"/>
      <c r="B33" s="53" t="s">
        <v>367</v>
      </c>
      <c r="C33" s="232" t="str">
        <f>IF(J25&gt;G25,"Incidência maior que a permitida",IF(J25&lt;D25,"Incidência menor que a permitida","ok"))</f>
        <v>ok</v>
      </c>
      <c r="D33" s="232"/>
      <c r="E33" s="232"/>
      <c r="F33" s="232"/>
      <c r="G33" s="232"/>
      <c r="H33" s="232"/>
      <c r="I33" s="232"/>
      <c r="J33" s="232"/>
      <c r="K33" s="29"/>
      <c r="L33" s="29"/>
      <c r="M33" s="29"/>
      <c r="N33" s="29"/>
      <c r="O33" s="29"/>
      <c r="P33" s="29"/>
      <c r="Q33" s="29"/>
      <c r="R33" s="29"/>
      <c r="S33" s="29"/>
      <c r="T33" s="29"/>
      <c r="U33" s="30"/>
      <c r="V33" s="30"/>
    </row>
    <row r="34" spans="1:22" ht="12.75" customHeight="1">
      <c r="A34" s="25"/>
      <c r="B34" s="57" t="s">
        <v>368</v>
      </c>
      <c r="C34" s="238" t="str">
        <f>IF(J26&gt;G26,"Incidência maior que a permitida",IF(J26&lt;D26,"Incidência menor que a permitida","ok"))</f>
        <v>ok</v>
      </c>
      <c r="D34" s="238"/>
      <c r="E34" s="238"/>
      <c r="F34" s="238"/>
      <c r="G34" s="238"/>
      <c r="H34" s="238"/>
      <c r="I34" s="238"/>
      <c r="J34" s="238"/>
      <c r="K34" s="29"/>
      <c r="L34" s="29"/>
      <c r="M34" s="29"/>
      <c r="N34" s="29"/>
      <c r="O34" s="29"/>
      <c r="P34" s="29"/>
      <c r="Q34" s="29"/>
      <c r="R34" s="29"/>
      <c r="S34" s="29"/>
      <c r="T34" s="29"/>
      <c r="U34" s="30"/>
      <c r="V34" s="30"/>
    </row>
    <row r="35" spans="1:22" ht="12.75" customHeight="1">
      <c r="A35" s="25"/>
      <c r="B35" s="59" t="s">
        <v>369</v>
      </c>
      <c r="C35" s="238" t="str">
        <f>IF(J27=D27,"ok",IF(J27=G27,"ok","Incidência não permitida"))</f>
        <v>ok</v>
      </c>
      <c r="D35" s="238"/>
      <c r="E35" s="238"/>
      <c r="F35" s="238"/>
      <c r="G35" s="238"/>
      <c r="H35" s="238"/>
      <c r="I35" s="238"/>
      <c r="J35" s="238"/>
      <c r="K35" s="29"/>
      <c r="L35" s="29"/>
      <c r="M35" s="29"/>
      <c r="N35" s="29"/>
      <c r="O35" s="29"/>
      <c r="P35" s="29"/>
      <c r="Q35" s="29"/>
      <c r="R35" s="29"/>
      <c r="S35" s="29"/>
      <c r="T35" s="29"/>
      <c r="U35" s="30"/>
      <c r="V35" s="30"/>
    </row>
    <row r="36" spans="1:22" ht="12.75" customHeight="1">
      <c r="A36" s="25"/>
      <c r="B36" s="63" t="s">
        <v>374</v>
      </c>
      <c r="C36" s="239" t="s">
        <v>375</v>
      </c>
      <c r="D36" s="239"/>
      <c r="E36" s="239"/>
      <c r="F36" s="239"/>
      <c r="G36" s="239"/>
      <c r="H36" s="239"/>
      <c r="I36" s="239"/>
      <c r="J36" s="64">
        <f>ROUND(((1+J21+J22+J23)*(1+J24)*(1+J25)/(1-(J26+J27))-1),4)</f>
        <v>0.3148</v>
      </c>
      <c r="K36" s="29"/>
      <c r="L36" s="29"/>
      <c r="M36" s="29"/>
      <c r="N36" s="29"/>
      <c r="O36" s="29"/>
      <c r="P36" s="29"/>
      <c r="Q36" s="29"/>
      <c r="R36" s="29"/>
      <c r="S36" s="29"/>
      <c r="T36" s="29"/>
      <c r="U36" s="30"/>
      <c r="V36" s="30"/>
    </row>
    <row r="37" spans="1:22" ht="12.75" customHeight="1">
      <c r="A37" s="25"/>
      <c r="B37" s="25"/>
      <c r="C37" s="227" t="str">
        <f>IF(J27=0.045,IF(AND(J36&gt;=L31,J36&lt;=M31),L30,M30),IF(AND(J36&gt;=L32,J36&lt;=M32),L30,M30))</f>
        <v>BDI ADMISSÍVEL</v>
      </c>
      <c r="D37" s="227"/>
      <c r="E37" s="227"/>
      <c r="F37" s="227"/>
      <c r="G37" s="227"/>
      <c r="H37" s="227"/>
      <c r="I37" s="227"/>
      <c r="J37" s="227"/>
      <c r="K37" s="29"/>
      <c r="L37" s="29"/>
      <c r="M37" s="29"/>
      <c r="N37" s="29"/>
      <c r="O37" s="29"/>
      <c r="P37" s="29"/>
      <c r="Q37" s="29"/>
      <c r="R37" s="29"/>
      <c r="S37" s="29"/>
      <c r="T37" s="29"/>
      <c r="U37" s="30"/>
      <c r="V37" s="30"/>
    </row>
    <row r="38" spans="1:22" ht="13.5" customHeight="1">
      <c r="A38" s="25"/>
      <c r="B38" s="25"/>
      <c r="C38" s="233"/>
      <c r="D38" s="233"/>
      <c r="E38" s="233"/>
      <c r="F38" s="233"/>
      <c r="G38" s="233"/>
      <c r="H38" s="233"/>
      <c r="I38" s="233"/>
      <c r="J38" s="45"/>
      <c r="K38" s="30"/>
      <c r="L38" s="30"/>
      <c r="M38" s="30"/>
      <c r="N38" s="30"/>
      <c r="O38" s="30"/>
      <c r="P38" s="30"/>
      <c r="Q38" s="30"/>
      <c r="R38" s="30"/>
      <c r="S38" s="30"/>
      <c r="T38" s="30"/>
      <c r="U38" s="30"/>
      <c r="V38" s="30"/>
    </row>
    <row r="39" spans="1:10" ht="12.75">
      <c r="A39" s="25"/>
      <c r="B39" s="234" t="s">
        <v>376</v>
      </c>
      <c r="C39" s="234"/>
      <c r="D39" s="234"/>
      <c r="E39" s="234"/>
      <c r="F39" s="234"/>
      <c r="G39" s="234"/>
      <c r="H39" s="234"/>
      <c r="I39" s="234"/>
      <c r="J39" s="234"/>
    </row>
    <row r="40" spans="1:10" ht="12.75" customHeight="1">
      <c r="A40" s="25"/>
      <c r="B40" s="240" t="s">
        <v>670</v>
      </c>
      <c r="C40" s="235">
        <v>0.05</v>
      </c>
      <c r="D40" s="235"/>
      <c r="E40" s="235"/>
      <c r="F40" s="235"/>
      <c r="G40" s="235"/>
      <c r="H40" s="235"/>
      <c r="I40" s="235"/>
      <c r="J40" s="235"/>
    </row>
    <row r="41" spans="1:10" ht="13.5" customHeight="1">
      <c r="A41" s="23"/>
      <c r="B41" s="65" t="s">
        <v>377</v>
      </c>
      <c r="C41" s="236">
        <v>0.0365</v>
      </c>
      <c r="D41" s="236"/>
      <c r="E41" s="236"/>
      <c r="F41" s="236"/>
      <c r="G41" s="236"/>
      <c r="H41" s="236"/>
      <c r="I41" s="236"/>
      <c r="J41" s="236"/>
    </row>
    <row r="42" spans="2:10" ht="12.75">
      <c r="B42" s="25"/>
      <c r="C42" s="23"/>
      <c r="D42" s="23"/>
      <c r="E42" s="23"/>
      <c r="F42" s="23"/>
      <c r="G42" s="23"/>
      <c r="H42" s="23"/>
      <c r="I42" s="23"/>
      <c r="J42" s="45"/>
    </row>
    <row r="43" spans="2:10" ht="35.25" customHeight="1">
      <c r="B43" s="237" t="s">
        <v>378</v>
      </c>
      <c r="C43" s="237"/>
      <c r="D43" s="237"/>
      <c r="E43" s="237"/>
      <c r="F43" s="237"/>
      <c r="G43" s="237"/>
      <c r="H43" s="237"/>
      <c r="I43" s="237"/>
      <c r="J43" s="237"/>
    </row>
    <row r="46" spans="5:9" ht="26.25" customHeight="1">
      <c r="E46" s="216"/>
      <c r="F46" s="216"/>
      <c r="G46" s="216"/>
      <c r="H46" s="216"/>
      <c r="I46" s="216"/>
    </row>
    <row r="47" spans="4:9" ht="12.75">
      <c r="D47" s="79"/>
      <c r="E47" s="79"/>
      <c r="F47" s="79" t="s">
        <v>315</v>
      </c>
      <c r="G47" s="79"/>
      <c r="H47" s="81"/>
      <c r="I47" s="81"/>
    </row>
  </sheetData>
  <sheetProtection selectLockedCells="1" selectUnlockedCells="1"/>
  <mergeCells count="36">
    <mergeCell ref="C38:I38"/>
    <mergeCell ref="B39:J39"/>
    <mergeCell ref="C40:J40"/>
    <mergeCell ref="C41:J41"/>
    <mergeCell ref="B43:J43"/>
    <mergeCell ref="C32:J32"/>
    <mergeCell ref="C33:J33"/>
    <mergeCell ref="C34:J34"/>
    <mergeCell ref="C35:J35"/>
    <mergeCell ref="C36:I36"/>
    <mergeCell ref="D26:E26"/>
    <mergeCell ref="G26:H26"/>
    <mergeCell ref="C37:J37"/>
    <mergeCell ref="D27:E27"/>
    <mergeCell ref="G27:H27"/>
    <mergeCell ref="B28:J28"/>
    <mergeCell ref="C29:J29"/>
    <mergeCell ref="C30:J30"/>
    <mergeCell ref="C31:J31"/>
    <mergeCell ref="G22:H22"/>
    <mergeCell ref="D23:E23"/>
    <mergeCell ref="G23:H23"/>
    <mergeCell ref="D24:E24"/>
    <mergeCell ref="G24:H24"/>
    <mergeCell ref="D25:E25"/>
    <mergeCell ref="G25:H25"/>
    <mergeCell ref="E46:I46"/>
    <mergeCell ref="B2:J2"/>
    <mergeCell ref="B4:J5"/>
    <mergeCell ref="B10:J10"/>
    <mergeCell ref="B18:J18"/>
    <mergeCell ref="C19:H20"/>
    <mergeCell ref="I19:J20"/>
    <mergeCell ref="D21:E21"/>
    <mergeCell ref="G21:H21"/>
    <mergeCell ref="D22:E22"/>
  </mergeCells>
  <conditionalFormatting sqref="J21:J26">
    <cfRule type="cellIs" priority="1" dxfId="4" operator="notBetween" stopIfTrue="1">
      <formula>D21</formula>
      <formula>G21</formula>
    </cfRule>
  </conditionalFormatting>
  <conditionalFormatting sqref="C29:C35">
    <cfRule type="cellIs" priority="2" dxfId="3" operator="notEqual" stopIfTrue="1">
      <formula>"ok"</formula>
    </cfRule>
  </conditionalFormatting>
  <conditionalFormatting sqref="J27">
    <cfRule type="expression" priority="3" dxfId="2" stopIfTrue="1">
      <formula>$L$27&lt;&gt;0</formula>
    </cfRule>
  </conditionalFormatting>
  <conditionalFormatting sqref="C37:J37">
    <cfRule type="cellIs" priority="4" dxfId="1" operator="equal" stopIfTrue="1">
      <formula>$L$30</formula>
    </cfRule>
    <cfRule type="cellIs" priority="5" dxfId="0" operator="notEqual" stopIfTrue="1">
      <formula>$L$30</formula>
    </cfRule>
  </conditionalFormatting>
  <dataValidations count="2">
    <dataValidation allowBlank="1" showInputMessage="1" showErrorMessage="1" promptTitle="Fórmula TCU Acórdão 2622/2013" prompt="Edificações" sqref="C36:I36">
      <formula1>0</formula1>
      <formula2>0</formula2>
    </dataValidation>
    <dataValidation allowBlank="1" showInputMessage="1" showErrorMessage="1" promptTitle="Encargos sociais" prompt="Para encargos sociais desonerados usar 4,5%." sqref="J27 Q27 N27">
      <formula1>0</formula1>
      <formula2>0</formula2>
    </dataValidation>
  </dataValidations>
  <printOptions/>
  <pageMargins left="1.1201388888888888" right="0.7875" top="0.9840277777777777" bottom="0.9840277777777777" header="0.5118055555555555" footer="0.5118055555555555"/>
  <pageSetup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EMBRAEST-2</dc:creator>
  <cp:keywords/>
  <dc:description/>
  <cp:lastModifiedBy>gustavoduffles</cp:lastModifiedBy>
  <cp:lastPrinted>2024-01-24T15:16:49Z</cp:lastPrinted>
  <dcterms:created xsi:type="dcterms:W3CDTF">2023-06-29T11:43:23Z</dcterms:created>
  <dcterms:modified xsi:type="dcterms:W3CDTF">2024-03-20T13:45:10Z</dcterms:modified>
  <cp:category/>
  <cp:version/>
  <cp:contentType/>
  <cp:contentStatus/>
</cp:coreProperties>
</file>